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0376" windowHeight="12228" tabRatio="703" activeTab="3"/>
  </bookViews>
  <sheets>
    <sheet name="OKŁADKA" sheetId="1" r:id="rId1"/>
    <sheet name="ZESTAWIENIE" sheetId="2" r:id="rId2"/>
    <sheet name="WYMAGANIA OGÓLNE" sheetId="3" r:id="rId3"/>
    <sheet name="Brzeziny" sheetId="4" r:id="rId4"/>
    <sheet name="OKŁADKA prz" sheetId="5" r:id="rId5"/>
    <sheet name="WYMAGANIA OGÓLNE PRZ" sheetId="6" r:id="rId6"/>
    <sheet name="Przedmiar" sheetId="7" r:id="rId7"/>
  </sheets>
  <externalReferences>
    <externalReference r:id="rId10"/>
  </externalReferences>
  <definedNames>
    <definedName name="_xlnm.Print_Area" localSheetId="3">'Brzeziny'!$A$1:$H$213</definedName>
    <definedName name="_xlnm.Print_Area" localSheetId="6">'Przedmiar'!$A$1:$F$214</definedName>
    <definedName name="_xlnm.Print_Titles" localSheetId="3">'Brzeziny'!$5:$6</definedName>
    <definedName name="_xlnm.Print_Titles" localSheetId="6">'Przedmiar'!$5:$6</definedName>
  </definedNames>
  <calcPr fullCalcOnLoad="1" fullPrecision="0"/>
</workbook>
</file>

<file path=xl/sharedStrings.xml><?xml version="1.0" encoding="utf-8"?>
<sst xmlns="http://schemas.openxmlformats.org/spreadsheetml/2006/main" count="1434" uniqueCount="354">
  <si>
    <t>M 29.00.00</t>
  </si>
  <si>
    <t>OGÓŁEM: ROBOTY MOSTOWE</t>
  </si>
  <si>
    <t>Lp.</t>
  </si>
  <si>
    <t>km</t>
  </si>
  <si>
    <t>RAZEM</t>
  </si>
  <si>
    <t>m</t>
  </si>
  <si>
    <t>I</t>
  </si>
  <si>
    <t>D 01.01.01</t>
  </si>
  <si>
    <t>....................</t>
  </si>
  <si>
    <t>(pięczątka Firmy)</t>
  </si>
  <si>
    <t>Sporządził:</t>
  </si>
  <si>
    <t>.....................</t>
  </si>
  <si>
    <t>(podpis i pieczęć)</t>
  </si>
  <si>
    <t>CZĘŚĆ ZBIORCZA</t>
  </si>
  <si>
    <t>część</t>
  </si>
  <si>
    <t>Wyszczególnienie robót</t>
  </si>
  <si>
    <t>Wartość w zł 
(netto)</t>
  </si>
  <si>
    <t>OGÓŁEM</t>
  </si>
  <si>
    <t>Jednostka</t>
  </si>
  <si>
    <t>Nazwa</t>
  </si>
  <si>
    <t>x</t>
  </si>
  <si>
    <t>Cena jednostkowa</t>
  </si>
  <si>
    <t>Wartość netto</t>
  </si>
  <si>
    <t>Wyszczególnienie elementów</t>
  </si>
  <si>
    <t xml:space="preserve">        RAZEM CZĘŚĆ "WYMAGANIA OGÓLNE"</t>
  </si>
  <si>
    <r>
      <t>m</t>
    </r>
    <r>
      <rPr>
        <vertAlign val="superscript"/>
        <sz val="10"/>
        <rFont val="Arial Narrow"/>
        <family val="2"/>
      </rPr>
      <t>3</t>
    </r>
  </si>
  <si>
    <r>
      <t>m</t>
    </r>
    <r>
      <rPr>
        <vertAlign val="superscript"/>
        <sz val="10"/>
        <rFont val="Arial Narrow"/>
        <family val="2"/>
      </rPr>
      <t>2</t>
    </r>
  </si>
  <si>
    <t>WYMAGANIA OGÓLNE</t>
  </si>
  <si>
    <t>DM 00.00.00</t>
  </si>
  <si>
    <t>Wymagania ogólne</t>
  </si>
  <si>
    <t>Koszt dostosowania się do wymagań Warunków Kontraktu i Wymagań Ogólnych zawartych w Specyfikacji Technicznej DM 00.00.00</t>
  </si>
  <si>
    <t>ryczałt</t>
  </si>
  <si>
    <t>----</t>
  </si>
  <si>
    <t>Geodezyjna inwentaryzacja powykonawcza</t>
  </si>
  <si>
    <t>Opracowanie projektu technologicznego rozbiórki istniejącego ustroju nośnego i części podpór</t>
  </si>
  <si>
    <t>ROBOTY PRZYGOTOWAWCZE</t>
  </si>
  <si>
    <t>ROBOTY ZIEMNE</t>
  </si>
  <si>
    <t>ROBOTY WYKOŃCZENIOWE</t>
  </si>
  <si>
    <t>ROBOTY PRZYOBIEKTOWE</t>
  </si>
  <si>
    <t>Numer  SST (podstawa wyceny)</t>
  </si>
  <si>
    <t>Numer pozycji cenowej</t>
  </si>
  <si>
    <t>00.</t>
  </si>
  <si>
    <t>D 01.02.02</t>
  </si>
  <si>
    <t>Ilość</t>
  </si>
  <si>
    <t>Odtworzenie (wyznaczenie) trasy i punktów wysokościowych</t>
  </si>
  <si>
    <t>D 01.00.00</t>
  </si>
  <si>
    <t>Zdjęcie warstwy humusu lub (i) darniny</t>
  </si>
  <si>
    <t>D 02.00.00</t>
  </si>
  <si>
    <t>D 02.01.01</t>
  </si>
  <si>
    <t>Wykonanie wykopów w gruntach kategorii I-V</t>
  </si>
  <si>
    <t>ROBOTY DROGOWE</t>
  </si>
  <si>
    <t>D 05.00.00</t>
  </si>
  <si>
    <t>NAWIERZCHNIE</t>
  </si>
  <si>
    <t>D 05.03.05</t>
  </si>
  <si>
    <t>Nawierzchnia z betonu asfaltowego</t>
  </si>
  <si>
    <t>D 06.00.00</t>
  </si>
  <si>
    <t>RAZEM: ROBOTY WYKOŃCZENIOWE</t>
  </si>
  <si>
    <t>OGÓŁEM: ROBOTY DROGOWE</t>
  </si>
  <si>
    <t>RAZEM: ROBOTY PRZYGOTOWAWCZE</t>
  </si>
  <si>
    <t>RAZEM: ROBOTY ZIEMNE</t>
  </si>
  <si>
    <t>RAZEM: NAWIERZCHNIE</t>
  </si>
  <si>
    <t>ROBOTY MOSTOWE</t>
  </si>
  <si>
    <t>11</t>
  </si>
  <si>
    <t>Wyznaczenie trasy i punktów wysokościowych w terenie równinnym</t>
  </si>
  <si>
    <t>Mechaniczne usunięcie warstwy ziemi urodzajnej (humusu) gr. w-wy do 15cm</t>
  </si>
  <si>
    <t>D 03.00.00</t>
  </si>
  <si>
    <t>ODWODNIENIE KORPUSU DROGOWEGO</t>
  </si>
  <si>
    <t>D 03.01.02</t>
  </si>
  <si>
    <t>Przepusty stalowe z blachy falistej</t>
  </si>
  <si>
    <t>RAZEM: ODWODNIENIE KORPUSU DROGOWEGO</t>
  </si>
  <si>
    <t>D 04.00.00</t>
  </si>
  <si>
    <t>PODBUDOWY</t>
  </si>
  <si>
    <t>D 04.01.01</t>
  </si>
  <si>
    <t>Koryto wraz z profilowaniem i zagęszczaniem podłoża</t>
  </si>
  <si>
    <t>RAZEM: PODBUDOWY</t>
  </si>
  <si>
    <t>D 04.07.01</t>
  </si>
  <si>
    <t>Podbudowa z betonu asfaltowego</t>
  </si>
  <si>
    <t>D 02.03.01</t>
  </si>
  <si>
    <t>Wykonanie nasypów</t>
  </si>
  <si>
    <t>D 06.01.01</t>
  </si>
  <si>
    <t>Umocnienie skarp, rowów i ścieków</t>
  </si>
  <si>
    <t>D 05.01.03</t>
  </si>
  <si>
    <t>M 21.00.00</t>
  </si>
  <si>
    <t>FUNDAMENTY</t>
  </si>
  <si>
    <t>M 27.00.00</t>
  </si>
  <si>
    <t>HYDROIZOLACJA</t>
  </si>
  <si>
    <t>M 27.01.00</t>
  </si>
  <si>
    <t>IZOLACJE POWŁOKOWE</t>
  </si>
  <si>
    <t>M 27.01.01</t>
  </si>
  <si>
    <t>POWŁOKA IZOLACYJNA BITUMICZNA - "NA ZIMNO"</t>
  </si>
  <si>
    <t>Wykonanie powłokowej izolacji bitumicznej układanej "na zimno" - powierzchnie pionowe</t>
  </si>
  <si>
    <t>RAZEM: HYDROIZOLACJA</t>
  </si>
  <si>
    <t>51</t>
  </si>
  <si>
    <t>M 29.03.00</t>
  </si>
  <si>
    <t>ROBOTY ZIEMNE W REJONIE PRZYCZÓŁKÓW</t>
  </si>
  <si>
    <t>M 29.03.01</t>
  </si>
  <si>
    <t>ZASYPKA PRZYCZÓŁKA - ANALOGIA</t>
  </si>
  <si>
    <t>32</t>
  </si>
  <si>
    <t>22</t>
  </si>
  <si>
    <t>Roboty ziemne poprzeczne (bez transportu) wykonywane mechanicznie w gr. kat. I-V</t>
  </si>
  <si>
    <t>D 04.02.02</t>
  </si>
  <si>
    <t>13</t>
  </si>
  <si>
    <t>24</t>
  </si>
  <si>
    <t>Podbudowa z tłucznia kamiennego</t>
  </si>
  <si>
    <t>D 04.04.04</t>
  </si>
  <si>
    <t>16</t>
  </si>
  <si>
    <t>12</t>
  </si>
  <si>
    <t>Wyznaczenie punktów charakterystycznych dla robót umacniających brzegi i dno potoku</t>
  </si>
  <si>
    <t>D 04.03.01</t>
  </si>
  <si>
    <t>Oczyszczenie warstw konstrukcyjnych mechanicznie</t>
  </si>
  <si>
    <t>Skropienie warstw konstrukcyjnych emulsją asfaltową</t>
  </si>
  <si>
    <t>zł (netto)</t>
  </si>
  <si>
    <r>
      <t>Ogółem wartość robót</t>
    </r>
    <r>
      <rPr>
        <sz val="10"/>
        <rFont val="Times New Roman CE"/>
        <family val="1"/>
      </rPr>
      <t>:</t>
    </r>
  </si>
  <si>
    <t>Słownie</t>
  </si>
  <si>
    <t>61</t>
  </si>
  <si>
    <t>D 03.03.01</t>
  </si>
  <si>
    <t>Sączki podłużne</t>
  </si>
  <si>
    <t>26</t>
  </si>
  <si>
    <t>M 21.20.05</t>
  </si>
  <si>
    <t>M 29.09.00</t>
  </si>
  <si>
    <t>KONSTRUKCJE GABIONOWE</t>
  </si>
  <si>
    <t>M 29.09.01</t>
  </si>
  <si>
    <t>KONSTRUKCJE GABIONOWE MODUŁOWE</t>
  </si>
  <si>
    <t>Recykling (remixing)</t>
  </si>
  <si>
    <t>D 05.03.11</t>
  </si>
  <si>
    <t>33</t>
  </si>
  <si>
    <t>zł (brutto 23% VAT)</t>
  </si>
  <si>
    <t>VAT 23 %</t>
  </si>
  <si>
    <t>D 01.02.03</t>
  </si>
  <si>
    <t>Wyburzenie obiektów budowlanych</t>
  </si>
  <si>
    <t xml:space="preserve">Humusowanie z obsianiem skarp przy grubości humusu 10cm  </t>
  </si>
  <si>
    <t>RAZEM: ROBOTY PRZYOBIEKTOWE</t>
  </si>
  <si>
    <t>D 01.02.04</t>
  </si>
  <si>
    <t>Rozbiórka elementów dróg, ogrodzeń i przepustów</t>
  </si>
  <si>
    <t>Rozebranie podbudowy z kruszywa</t>
  </si>
  <si>
    <t>Rozebranie nawierzchni z mieszanek mineralno-bitumicznych</t>
  </si>
  <si>
    <t>Sączki podłużne z tworzyw sztucznych o średnicy 200mm</t>
  </si>
  <si>
    <t>03</t>
  </si>
  <si>
    <t>Wykonanie przepustów stalowych z blachy falistej o przekroju kołowym średnicy 100cm</t>
  </si>
  <si>
    <t xml:space="preserve">Wprowadzenie organizacji ruchu i utrzymywanie objazdu i oznakowania w czasie trawania robót (odzysk) </t>
  </si>
  <si>
    <t>Likwidacja tamy przy przepuście tymczasowym po wykonaniu robót</t>
  </si>
  <si>
    <t>70</t>
  </si>
  <si>
    <t>Oczyszczenie i skropienie warstw konstrukcyjnych</t>
  </si>
  <si>
    <t>Umocnienie skarp brukowcem na zaprawie</t>
  </si>
  <si>
    <t>Wykonanie wykopów w gruntach kategorii I-V z transportem urobku na odkład/nasyp na odl. ponad 15km</t>
  </si>
  <si>
    <t>14</t>
  </si>
  <si>
    <t>Wyznaczenie nawierzchni drogi i przepustu</t>
  </si>
  <si>
    <t>D 03.01.01</t>
  </si>
  <si>
    <t>Przepusty pod koroną drogi</t>
  </si>
  <si>
    <t>41</t>
  </si>
  <si>
    <t>Nawierzchnia żwirowa</t>
  </si>
  <si>
    <t>Koryta wykonywane mechanicznie wraz z profilowaniem i zagęszczaniem podłoża w gruntach kat. I-VI, głębokość koryta do 67cm</t>
  </si>
  <si>
    <t>Wykonanie konstrukcji modułowej gabionów "piętrowej" na wodzie - umocnienia skarp i dna cieku.</t>
  </si>
  <si>
    <t>umocnienie dna: narzut kamienny gr.30cm układany na geowłókninie filtracyjnej</t>
  </si>
  <si>
    <t>oczyszczenie warstwy podbudowy tłuczniowej i podbudowy bitumicznej</t>
  </si>
  <si>
    <t>skropienie warstwy podbudowy bitumicznej i frezowanych odcinków dowiązania</t>
  </si>
  <si>
    <t>gurt kamienny na końcach umocnień: narzut z kamienia ciężkiego</t>
  </si>
  <si>
    <t>D 07.00.00</t>
  </si>
  <si>
    <t>OZNAKOWANIE DRÓG I URZĄDZENIA BEZPIECZEŃSTWA RUCHU</t>
  </si>
  <si>
    <t>D 07.05.01</t>
  </si>
  <si>
    <t>Bariery ochronne stalowe</t>
  </si>
  <si>
    <t>Ustawienie barier ochronnych stalowych jednostronnych - przekładkowych; bariery SP06/2 z odblaskami oraz zakończeniami w formie łaczników czołowych pojedyńczych</t>
  </si>
  <si>
    <t>RAZEM: OZNAKOWANIE DRÓG I URZĄDZENIA BEZPIECZEŃSTWA RUCHU</t>
  </si>
  <si>
    <t xml:space="preserve">Wykonanie podbudowy z betonu asfaltowego AC22P gr. w-wy 8cm </t>
  </si>
  <si>
    <t xml:space="preserve">PRZEBUDOWA MOSTU </t>
  </si>
  <si>
    <t>Opracowanie projektu organizacji ruchu na czas prowadzenia robót wraz z jego zatwierdzeniem</t>
  </si>
  <si>
    <t>D 01.02.01</t>
  </si>
  <si>
    <t>szt.</t>
  </si>
  <si>
    <t>Ścinanie drzew o średnicy do 10-35cm wraz z karczowaniem pni oraz wywiezieniem dłużyc, gałęzi i karpiny</t>
  </si>
  <si>
    <t>Ścinanie drzew o średnicy 36-55 cm wraz z karczowaniem pni oraz wywiezieniem dłużyc, gałęzi i karpiny</t>
  </si>
  <si>
    <t>Ścinanie drzew o średnicy ponad 55 cm wraz z karczowaniem pni oraz wywiezieniem dłużyc, gałęzi i karpiny</t>
  </si>
  <si>
    <t>Karczowanie zagajników, zakrzaczeń, ścięcie i wyrównanie gałęzi na trasie drogi</t>
  </si>
  <si>
    <t>ha</t>
  </si>
  <si>
    <t>Usunięcie drzew lub krzewów</t>
  </si>
  <si>
    <t xml:space="preserve">Ścinanie drzew o średnicy do 10-35 cm </t>
  </si>
  <si>
    <t xml:space="preserve">Ścinanie drzew o średnicy 36-55 cm </t>
  </si>
  <si>
    <t xml:space="preserve">Ścinanie drzew o średnicy ponad 55 cm </t>
  </si>
  <si>
    <t>Karczowanie zagajników, zakrzaczeń</t>
  </si>
  <si>
    <t>Rozebranie konstrukcji istniejącego obiektu</t>
  </si>
  <si>
    <t>Wykopy - część drogowa, na odkład. Wykopy za fundamentami w zakresie dostosowania terenu do nowych rozwiązań</t>
  </si>
  <si>
    <t>D 04.02.01</t>
  </si>
  <si>
    <t>Warstwy odsączające i odcinające</t>
  </si>
  <si>
    <t>Wykonanie podbudowy z tłucznia kamiennego, gr. w-wy 25cm</t>
  </si>
  <si>
    <t>Wykonanie nawierzchni z betonu asfaltowego AC16W - warstwa wiążąca gr. w-wy 6cm</t>
  </si>
  <si>
    <t>Wykonanie nawierzchni z betonu asfaltowego AC11S  - warstwa ścieralna gr. w-wy 5cm</t>
  </si>
  <si>
    <t xml:space="preserve">Wykonanie frezowania nawierzchni asfaltowych na zimno: gr. w-wy s. 5cm </t>
  </si>
  <si>
    <t>D 03.02.01</t>
  </si>
  <si>
    <t>KANALIZACJA DESZCZOWA</t>
  </si>
  <si>
    <t>21</t>
  </si>
  <si>
    <t>Wykonanie przykanalików z rur typu HDPE o średnicy 200 mm</t>
  </si>
  <si>
    <t xml:space="preserve">Wykonanie studzienek ściekowych </t>
  </si>
  <si>
    <t>szt</t>
  </si>
  <si>
    <t>Wykonanie kompletnych studzienek ściekowych o średnicy wewnętrznej 100cm z kręgów żelbetowych, z pierścieniem i wpustem przykraweżnikowym. Studzienki posadowione na fundamencie żelbetowym z betonu klasy C12/15, gr. min. 12 cm oraz tłuczniu o gr. 8 cm. Całkowita wysokość studzienki wraz z wpustem: H=2,5m. Podłączenie studzienek do przykanalików</t>
  </si>
  <si>
    <t>D 08.00.00</t>
  </si>
  <si>
    <t>ELEMENTY ULIC</t>
  </si>
  <si>
    <t>D 08.01.01</t>
  </si>
  <si>
    <t>KRAWĘŻNIKI BETONOWE</t>
  </si>
  <si>
    <t>D 08.01.02</t>
  </si>
  <si>
    <t>Ustawienie krawężników betonowych o wymiarach 20x30cm na ławie betonowej z oporem</t>
  </si>
  <si>
    <t>D 08.02.02</t>
  </si>
  <si>
    <t>CHODNIKI Z BRUKOWEJ KOSTKI BETONOWEJ</t>
  </si>
  <si>
    <r>
      <t>m</t>
    </r>
    <r>
      <rPr>
        <b/>
        <vertAlign val="superscript"/>
        <sz val="10"/>
        <rFont val="Arial"/>
        <family val="2"/>
      </rPr>
      <t>2</t>
    </r>
  </si>
  <si>
    <t>D 08.03.01</t>
  </si>
  <si>
    <t>OBRZEŻA BETONOWE</t>
  </si>
  <si>
    <t>Ustawienie obrzeży betonowych w wymiarach 8x30cm na suchym betonie gr. 5cm</t>
  </si>
  <si>
    <t>M 21.03.00</t>
  </si>
  <si>
    <t>PALE FORMOWANE W GRUNCIE</t>
  </si>
  <si>
    <t>M 21.03.01</t>
  </si>
  <si>
    <t>PALE DUŻYCH ŚREDNIC D&lt;1000 mm</t>
  </si>
  <si>
    <t>01</t>
  </si>
  <si>
    <t>Wykonanie wraz z rozbiórką platform roboczych umożliwiających poruszanie się ciężkiego sprzętu wiertniczego</t>
  </si>
  <si>
    <t>Wykonanie wraz z rozbiórką platform roboczych dla celów montażu oraz przejazdu palownicy w obrębie podpór (x2) dla wykonania pali fundamentowych</t>
  </si>
  <si>
    <t>98</t>
  </si>
  <si>
    <t>Wykonanie zbrojenia pali dużych średnic ze stali klasy AIII</t>
  </si>
  <si>
    <t>M 22.00.00</t>
  </si>
  <si>
    <t>KORPUSY PODPÓR</t>
  </si>
  <si>
    <t>M 22.01.01</t>
  </si>
  <si>
    <t>PRZYCZÓŁKI ŻELBETOWE</t>
  </si>
  <si>
    <t>Wykonanie systemowego deskowania korpusu przyczółków</t>
  </si>
  <si>
    <t>Wykonanie korpusu przyczółków - masywne, z betonu C25/30</t>
  </si>
  <si>
    <t>M 21.20.01</t>
  </si>
  <si>
    <t>15</t>
  </si>
  <si>
    <t>Wykonanie zbrojenia korpusów przyczółków ze stali AIII N</t>
  </si>
  <si>
    <t>M 28.00.00</t>
  </si>
  <si>
    <t>WYPOSAŻENIE</t>
  </si>
  <si>
    <t>M 28.05.05</t>
  </si>
  <si>
    <t>BARIERO-PORĘCZE</t>
  </si>
  <si>
    <t>M.29.15.01</t>
  </si>
  <si>
    <t>UMOCNIENIE SKARP STOŻKÓW PRZYCZÓŁKÓW</t>
  </si>
  <si>
    <t>Wykonanie ławy oporowej dla umocnienia stożków przyczółkowych z betonu klasy C20/25 w deskowaniu</t>
  </si>
  <si>
    <t>Wykonanie ławy oporowej zbrojonej konstrukcyjnie na Fzmin, dla umocnienia stożków przyczółkowych z betonu klasy C20/25, ława o wymiarach 1,0x0,3</t>
  </si>
  <si>
    <t>M.29.20.00</t>
  </si>
  <si>
    <t>ŚCIEKI</t>
  </si>
  <si>
    <t>M.29.20.01</t>
  </si>
  <si>
    <t>ŚCIEKI SKARPOWE</t>
  </si>
  <si>
    <t>M 29.30.01</t>
  </si>
  <si>
    <t>Wykonanie profilowania dna i skarp potoku przed i za umocnieniami</t>
  </si>
  <si>
    <t>Pompowanie wody z wykopu na wodzie</t>
  </si>
  <si>
    <t>h</t>
  </si>
  <si>
    <t>Założono dla obydwu wykopów 60h</t>
  </si>
  <si>
    <t>Wykonanie powłokowej izolacji bitumicznej układanej "na zimno" - powierzchnie poziome</t>
  </si>
  <si>
    <t>RAZEM: ELEMENTY ULIC</t>
  </si>
  <si>
    <t>M 28.15.00</t>
  </si>
  <si>
    <t>KRAWĘŻNIKI</t>
  </si>
  <si>
    <t>M 28.15.01</t>
  </si>
  <si>
    <t>KRAWĘŻNIKI KAMIENNE</t>
  </si>
  <si>
    <t>Ustawienie krawężników kamiennych na podlewce z mieszanek niskoskurczowych</t>
  </si>
  <si>
    <t>kpl</t>
  </si>
  <si>
    <t>Wykonanie pali o średnicy d=600 mm - na lądzie, beton klasy C25/30</t>
  </si>
  <si>
    <t xml:space="preserve">Wykonanie pali o średnicy d=600 mm - na lądzie, beton klasy C25/30. Skucie głowicy pala. Ilość betonu podano na rys. konstrukcyjnym. W wycenie ująć ewentualną konieczność cięcia i skucia części trzonu korpusu istniejącego przyczółka w celu możliwości wykonania pali. Wyciąganie rur osłonowych. </t>
  </si>
  <si>
    <t>m3</t>
  </si>
  <si>
    <t>RAZEM: FUNDAMENTY</t>
  </si>
  <si>
    <t>kg</t>
  </si>
  <si>
    <t>RAZEM: KORPUSY PODPÓR</t>
  </si>
  <si>
    <t>Koszt stalowych bariero-poręczy typu H2, W3, mostowe wraz z elementami złącznymi do barier drogowych</t>
  </si>
  <si>
    <t>Montaż stalowych bariero-poręczy o rozstawie słupków 1m.</t>
  </si>
  <si>
    <t>Wykonanie warstwy wyrównawczej pod korpus przyczółka z betonu C12/15 o gr. 15 cm</t>
  </si>
  <si>
    <t>M 28.02.01</t>
  </si>
  <si>
    <t>KAPA CHODNIKOWA "NA MOKRO" - PROSTA</t>
  </si>
  <si>
    <t>55</t>
  </si>
  <si>
    <t>Osadzenie kotew zamocowań balustrad, barier, latarni, itp..</t>
  </si>
  <si>
    <t>RAZEM: WYPOSAŻENIE</t>
  </si>
  <si>
    <t>Zakup krawężników kamiennych 20x30cm</t>
  </si>
  <si>
    <t>Wykonanie zasypki mostu - zasypanie przestrzeni wokół konstrukcji obiektu w zakresie wykopów gruntem niespoistym-piaskiem średnioziarnistym warstwami grubości max. 30cm, z zagęszczeniem do Id=0,98</t>
  </si>
  <si>
    <t>umocnienie skarp: opaska kamienna gr.30cm układana na geowłókninie filtracyjnej</t>
  </si>
  <si>
    <t>Wykonanie ścieków skarpowych z betonowych elementów prefabrykowanych</t>
  </si>
  <si>
    <t>Wykonanie ścieków naskarpowych z betonowych elementów prefabrykowanych. Ściek układany wg karty 01.24 KPED, tj. na podsypce cementowo - piaskowej 1:4, gr. min. 5 cm oraz na podsypce piaskowej gr. 10 cm.</t>
  </si>
  <si>
    <t>m2</t>
  </si>
  <si>
    <t xml:space="preserve">        RAZEM CZĘŚĆ "PRZEBUDOWA MOSTU"</t>
  </si>
  <si>
    <t>PRZEBUDOWA MOSTU</t>
  </si>
  <si>
    <t>Wykonanie konstrukcji stalowych z blachy falistej o przekroju łukowym</t>
  </si>
  <si>
    <t>Wykonanie warstwy wyrównawczej pod korpus podpór. Podłoże z chudego betonu klasy C12/15 wraz z deskowaniem po obwodzie warstwy
V=2,1*16*0,1*2=6,7m3</t>
  </si>
  <si>
    <t xml:space="preserve">Wykonanie poboczy ze żwiru, w-wa gr. w-wy 15cm </t>
  </si>
  <si>
    <t>Tymczasowy przepust z blach falistych średnicy 100cm montaż-demontaż (przepust Wykonawcy robót): 
L=20m</t>
  </si>
  <si>
    <t>PRZEDMIAR ROBÓT</t>
  </si>
  <si>
    <t>Dla korony drogi: (5+6)*40</t>
  </si>
  <si>
    <t>Dla skarp potoku: 7*40</t>
  </si>
  <si>
    <t>Rozebranie podbudowy grubości do 60cm w zakresie dojazdów na długości rozkopów dojazdów (+20%) z odwozem materiału do 15km: 
A=6,0*40,0*1,2</t>
  </si>
  <si>
    <t>Rozebranie wszystkich warstw nawierzchni bitumicznej w zakresie dojazdów  z odwozem materiału do 15km: 
A=5,5*40,0</t>
  </si>
  <si>
    <t>Ścinanie i profilowanie poboczy: 
40*1,3*0,2*2</t>
  </si>
  <si>
    <t>Zakup i wykonanie izolacji nad przepustem z:
- 2 x w-wa geowłókniny polipropylenowej o m. pow. min. 500 g/m2 oraz geomembrana PP o gr. min. 1,0 mm
Ilość: 12,0*15,0</t>
  </si>
  <si>
    <t>4,5*2</t>
  </si>
  <si>
    <t>Ilość w zakresie obiektu: 10*40</t>
  </si>
  <si>
    <t>10*40</t>
  </si>
  <si>
    <t>6,8*40</t>
  </si>
  <si>
    <t>A=25+10+15+20</t>
  </si>
  <si>
    <t>6,5*40</t>
  </si>
  <si>
    <t>6,4*40</t>
  </si>
  <si>
    <t>Frezowanie nawierzchni: 
10*5,5*2</t>
  </si>
  <si>
    <t>Umocnienie dna rowu elementami prefabrykowanymi - ściekiem korytkowym wg KPED karta 01.03.</t>
  </si>
  <si>
    <t>Umocnenie dna rowu - ściek korytkowym wg KPED karta 01.03, na podsypce cementowo-piaskowej gr. 5cm oraz na ławie z betonu C12/15 gr. 12cm.
L = 24,0+13,0m</t>
  </si>
  <si>
    <t>42</t>
  </si>
  <si>
    <t>Umocnienie skarp betonowymi prefabrykowanymi płytami ażurowymi 60x40x8cm na podsypce cem.-piask. gr. 5cm</t>
  </si>
  <si>
    <t>Ustawienie krawężników betonowych o wymiarach 20x30cm na ławie betonowej z oporem. Obramowanie od strony jezdni na długości zejść.
L=4*3,0m</t>
  </si>
  <si>
    <t>Wykonanie chodników z kostki brukowej betonowej grubości 8cm prostokątnej, na podsypce cementowo - piaskowej 1:4 gr. 5 cm oraz w-wie kruszywa naturalnego stabilizowanego mechanicznie gr. 15 cm</t>
  </si>
  <si>
    <t>Wykonanie chodników z kostki brukowej betonowej wibroprasowanej grubości 8cm na podsypce cementowo - piaskowej 1:4 gr. 5 cm oraz w-wie kruszywa naturalnego stabilizowanego mechanicznie gr. 15 cm
46+18</t>
  </si>
  <si>
    <t>Osadzenie kotew bariero-poręczy o rozstawie słupków 1m, N=2*15szt</t>
  </si>
  <si>
    <t>Barieroporecze przekładkowe o rozstawie słupków 1m Bariery z 4 łącznikami prowadnicy (elementy końcowe) taśmy bariery i 4 zakończeniami pochwytu balustrady. Koszt z kompletem kotew do mocowania barieroporęczy.
L=2*15,0m</t>
  </si>
  <si>
    <t>L=2*15,0</t>
  </si>
  <si>
    <t>L=2*15,0m</t>
  </si>
  <si>
    <t>Wykopy - część rzeczna, na przerzut i wywóz na miejsce składowania Wykonawcy. Grunt do ponownego wykorzystania w ilości niezbędnej do wykonania regulacji potoku. Założono 70% objętości gruntu.
4,0*40*0,7</t>
  </si>
  <si>
    <t>Wykopy - część drogowa, na odkład. Wykopy pod przebudowę rowów</t>
  </si>
  <si>
    <t>Wykopy pod umocnienia skarp i dna potoku. Grunt do wywiezienia w ilości ok. 30% z przerzutu poprzecznego: 4,0*40*0,3</t>
  </si>
  <si>
    <t xml:space="preserve">Konstrukcja stalowa o świetle pionowym=164,5cm i świetle poziomym=632cm, wysokości fali 14cm; długość konstrukcji wg rys. nr3; konstrukcja stalowa na klasę obciążenia B,zabezpieczenie powłoką cynkową grubości 70µm i dodatkowo powłoką polimerową grubości 250 µm. </t>
  </si>
  <si>
    <t>Wykonanie odwodnienia korpusu drogowego i terenu przydrożnego w formie przykanalika drenażowego średnicy 200mm (1/3 obw. cz. sącząca), rury PEHD SN8 śr. zew 235mm śr. wew. 200mm, perforacja szczelinowa 1,5mm x 63.0mm w ilości 40 rzędów na 1mb, powierzchnia perforacji 75,60 cm2/1 mb: 2x15,0</t>
  </si>
  <si>
    <t>Wykonanie warstwy odsączajacej z piasku, w-wa gr. 20cm</t>
  </si>
  <si>
    <t>7,5*40</t>
  </si>
  <si>
    <t>3,5*20+3,0*10+2,0*10+2,0*15</t>
  </si>
  <si>
    <t>Umocnenie skarp rowu. Umocnienia płytami ażurowymi betonowymi prafabrykowanymi 60x40x8cm na podsypce cementowo-piaskowej 1:4 gr. 5cm. W zakres robót wchodzi ponadto kołkowanie płyt - 2 kołki długości 80cm na płytę.  
A = 2*0,4*(24+13) = 29,6m2</t>
  </si>
  <si>
    <t>Umocnienie skarp kamieniem łamanym układanym  sposobem brukarskim na zaprawie cementowej z wypełnieniem spoin zaprawą cementową  (C15/20): 
66m2</t>
  </si>
  <si>
    <t>4*8,0</t>
  </si>
  <si>
    <t>Ustawienie jako obramowanie chodników, ścieków i schodów skarpowych obrzeży betonowych w wymiarach 8x30cm na suchym betonie gr. 5cm z wypełnieniem spoin zaprawą cementową z docięciem na wymiar. Obrzeża przy strefach zejściowych, wzdłuż ścieków naskarpowych, przy schodach naskarpowych i zamykające umocnienia stożków
L=4*3,0+2*3,0+2*1,5+2*2,0</t>
  </si>
  <si>
    <t>Wykonanie deskowania korpusu podpór i skrzydeł deskowaniem systemowym wg technologii Wykonawcy</t>
  </si>
  <si>
    <t>Betonowanie podpór (fundamentu pod konstrukcję stalową) z bet.  C25/30 przy użyciu pompy na samochodzie, z pompą, z zabezpieczeniem wykopu
V=2*12,7=25,4m3</t>
  </si>
  <si>
    <t>Przygotowanie i montaż zbrojenia na budowie, fundamentu pod konstrukcję stalową, stal AIII N (B500SP). Obmiar wg rys. konstrukcyjnego
2*3023</t>
  </si>
  <si>
    <t>Pionowe elementy skrzydeł i gzymsów od wewnątrz oraz pionowe elementy skrzydeł od zewnątrz do wysokości 20cm ponad poziom zasypania. : A=(22,0+0,31*15,06+4,5*2)*2=71,3m2</t>
  </si>
  <si>
    <t>Pionowe elementy fundamentu pod konstrukcję stalową A=1,2*13,2*2*2+0,8*1,2*2*2=67,2m2</t>
  </si>
  <si>
    <t>Poziome elementy fundamentu pod konstrukcję stalową
A=0,80*13,2*2=21,1m2</t>
  </si>
  <si>
    <t>Poziome elementy gzymsów
A=0,56*15,06*2=16,9m2</t>
  </si>
  <si>
    <t>Objętość przestrzeni zasypki: 
V=320m3</t>
  </si>
  <si>
    <t>umocnienie terenu przy obiekcie: opaska kamienna gr.30cm układana na geowłókninie filtracyjnej</t>
  </si>
  <si>
    <t>D 04.04.02</t>
  </si>
  <si>
    <t>Podbudowa z kruszywa łamanego stabilizowanego mechanicznie</t>
  </si>
  <si>
    <t>23</t>
  </si>
  <si>
    <t>Wykonanie podbudowy z kruszywa łamanego 0/31,5, grubość 15cm</t>
  </si>
  <si>
    <t>D 04.05.00</t>
  </si>
  <si>
    <t>Podbudowa i ulepszone podłoże z gruntu lub kruszywa stabilizowanego cementem</t>
  </si>
  <si>
    <t>D 04.05.01</t>
  </si>
  <si>
    <t>Wykonanie podbudowy z gruntu stabilizowanego cementem, wytrzymałość Rm-2,5MPa, (gruntocement z betoniarki), grubość warstwy 20cm</t>
  </si>
  <si>
    <t>Podbudowa zasadnicza z kruszywa łamanego  0/31,5, grubość 15cm, pod chodnik oraz opaskę
A = 64,0m2</t>
  </si>
  <si>
    <t>Podbudowa z gruntu stabilizowanego cementem pod chodnik oraz opaskę
A = 64,0m2</t>
  </si>
  <si>
    <t>Krawężniki na długości mostu i skrzydeł
L=2*15,0m</t>
  </si>
  <si>
    <t>M 30.00.00</t>
  </si>
  <si>
    <t>ROBOTY NAWIERZCHNIOWE I ZABEZPIECZAJĄCE</t>
  </si>
  <si>
    <t>M 30.20.11</t>
  </si>
  <si>
    <t>ZABEZPIECZENIA ANTYKOROZYJNE POW.BETONOWYCH - POKRYCIE POWIERZCHNIOWE O GRUBOŚCI POWŁOKI 0,3&lt;d&lt;1mm</t>
  </si>
  <si>
    <t>Wykonanie zabezpieczenia pow. betonowej powłoką o grubości 0,3&lt;d&lt;1mm - dyspersjami polimerowymi</t>
  </si>
  <si>
    <t>Zewnętrzne elementy skrzydeł i gzymsów (niestykające się z gruntem): 
A = 22,0+19,0+0,56*15,06*2 = 39,37m2</t>
  </si>
  <si>
    <t>Poziome elementy fundamentu pod konstrukcję stalową
A=0,40*13,2*2=10,56m2</t>
  </si>
  <si>
    <t>M 29.30.00</t>
  </si>
  <si>
    <t>ROBOTY REGULACYJNE</t>
  </si>
  <si>
    <t>Nasypy w zakresie drogi  z gruntu pozyskanego przez Wykonawcę</t>
  </si>
  <si>
    <t>Wykonanie nasypów mechanicznie z gruntów kategorii I-VI pozyskanego przez Wykonawcę</t>
  </si>
  <si>
    <t>Betonowanie skrzydeł podpór i gzymsów z bet.  C25/30 przy użyciu pompy na samochodzie, z pompą, z zabezpieczeniem wykopu
V=13,3+11,5 = 24,8m3</t>
  </si>
  <si>
    <t>Przygotowanie i montaż zbrojenia na budowie, skrzydeł podpór i gzymsów, stal AIII N (B500SP). Obmiar wg rys. konstrukcyjnego
1544+1371</t>
  </si>
  <si>
    <t>Wykonanie i rozbiórka dróg technologicznych, tymczasowych i dojazdowych, tymczasowej kładki dla pieszych, koszt, wynajmu gruntu niezbędnych do prowadzenia robót,koszt niezbędnych do realizacji robót, m.in.  rozbiórka istniejącej konstrukcji obiektu, tymczasowe wykopy i nasypy, i inne niezbędne dla potrzeb realizacji kontraktu</t>
  </si>
  <si>
    <t xml:space="preserve">Wykonanie nawierzchni z betonu asfaltowego AC16W - KR3-4 warstwa wiążąca gr. w-wy 6cm </t>
  </si>
  <si>
    <t>Wykonanie nawierzchni z betonu asfaltowego AC11S  - KR 3-4 warstwa ścieralna gr. w-wy 5cm</t>
  </si>
  <si>
    <t>Wykonanie podbudowy z betonu asfaltowego AC22P gr. w-wy 8cm KR - 3-4</t>
  </si>
  <si>
    <t>Rozbiórki obiektów kubaturowych wraz z odwozem elementów z rozbiórki ( załadunkiem oraz rozładunkiem)  na odl. do 35 km</t>
  </si>
  <si>
    <t>Wykonanie przykanalików z rur typu HDPE o średnicy 200 mm 4,5*2</t>
  </si>
  <si>
    <t>Data opracowania: …......... 2019</t>
  </si>
  <si>
    <t>KOSZTORYS OFERTOWY</t>
  </si>
  <si>
    <t>„Przebudowa mostu na potoku bez nazwy w ciągu drogi powiatowej nr 1296R Dębica - Wielopole w m. Brzeziny, km 4+830"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</si>
</sst>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0"/>
    <numFmt numFmtId="168" formatCode="0.00000"/>
    <numFmt numFmtId="169" formatCode="0.000"/>
    <numFmt numFmtId="170" formatCode="0.000000"/>
    <numFmt numFmtId="171" formatCode="0.0000000"/>
    <numFmt numFmtId="172" formatCode="0.00000000"/>
    <numFmt numFmtId="173" formatCode="0.000000000"/>
    <numFmt numFmtId="174" formatCode="#,##0.0000"/>
    <numFmt numFmtId="175" formatCode="#\.#\.#"/>
    <numFmt numFmtId="176" formatCode="#,##0.0"/>
    <numFmt numFmtId="177" formatCode="#,##0.000"/>
  </numFmts>
  <fonts count="71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3"/>
      <name val="Times New Roman CE"/>
      <family val="1"/>
    </font>
    <font>
      <sz val="8"/>
      <name val="Times New Roman CE"/>
      <family val="1"/>
    </font>
    <font>
      <b/>
      <sz val="25"/>
      <name val="Times New Roman CE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sz val="14"/>
      <name val="Times New Roman CE"/>
      <family val="1"/>
    </font>
    <font>
      <b/>
      <sz val="16"/>
      <name val="Arial Narrow"/>
      <family val="2"/>
    </font>
    <font>
      <sz val="10"/>
      <name val="Arial Narrow"/>
      <family val="2"/>
    </font>
    <font>
      <sz val="16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Narrow"/>
      <family val="2"/>
    </font>
    <font>
      <sz val="10"/>
      <color indexed="10"/>
      <name val="Arial CE"/>
      <family val="0"/>
    </font>
    <font>
      <b/>
      <sz val="10"/>
      <color indexed="10"/>
      <name val="Arial Narrow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36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Narrow"/>
      <family val="2"/>
    </font>
    <font>
      <sz val="10"/>
      <color rgb="FFFF0000"/>
      <name val="Arial CE"/>
      <family val="0"/>
    </font>
    <font>
      <b/>
      <sz val="10"/>
      <color rgb="FFFF0000"/>
      <name val="Arial Narrow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rgb="FF7030A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b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indexed="50"/>
      </patternFill>
    </fill>
    <fill>
      <patternFill patternType="gray125">
        <bgColor indexed="47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4" fontId="2" fillId="0" borderId="0" xfId="0" applyNumberFormat="1" applyFont="1" applyFill="1" applyAlignment="1">
      <alignment horizontal="left" wrapText="1"/>
    </xf>
    <xf numFmtId="2" fontId="2" fillId="0" borderId="0" xfId="0" applyNumberFormat="1" applyFont="1" applyFill="1" applyAlignment="1">
      <alignment horizontal="left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4" fontId="14" fillId="0" borderId="10" xfId="0" applyNumberFormat="1" applyFont="1" applyFill="1" applyBorder="1" applyAlignment="1" quotePrefix="1">
      <alignment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0" borderId="0" xfId="0" applyFont="1" applyFill="1" applyAlignment="1" applyProtection="1">
      <alignment horizontal="center" vertical="top" wrapText="1"/>
      <protection locked="0"/>
    </xf>
    <xf numFmtId="0" fontId="14" fillId="0" borderId="0" xfId="0" applyFont="1" applyFill="1" applyAlignment="1" applyProtection="1">
      <alignment horizontal="left" wrapText="1"/>
      <protection locked="0"/>
    </xf>
    <xf numFmtId="2" fontId="14" fillId="0" borderId="0" xfId="0" applyNumberFormat="1" applyFont="1" applyFill="1" applyAlignment="1" applyProtection="1">
      <alignment horizontal="left" wrapText="1"/>
      <protection locked="0"/>
    </xf>
    <xf numFmtId="4" fontId="14" fillId="0" borderId="0" xfId="0" applyNumberFormat="1" applyFont="1" applyFill="1" applyAlignment="1" applyProtection="1">
      <alignment horizontal="center" wrapText="1"/>
      <protection locked="0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/>
    </xf>
    <xf numFmtId="4" fontId="15" fillId="0" borderId="13" xfId="0" applyNumberFormat="1" applyFont="1" applyFill="1" applyBorder="1" applyAlignment="1">
      <alignment horizontal="center" vertical="center"/>
    </xf>
    <xf numFmtId="4" fontId="15" fillId="0" borderId="14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left" vertical="center"/>
    </xf>
    <xf numFmtId="4" fontId="15" fillId="0" borderId="20" xfId="0" applyNumberFormat="1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top" wrapText="1"/>
    </xf>
    <xf numFmtId="4" fontId="14" fillId="0" borderId="12" xfId="0" applyNumberFormat="1" applyFont="1" applyFill="1" applyBorder="1" applyAlignment="1">
      <alignment vertical="top" wrapText="1"/>
    </xf>
    <xf numFmtId="0" fontId="14" fillId="0" borderId="21" xfId="0" applyFont="1" applyFill="1" applyBorder="1" applyAlignment="1">
      <alignment vertical="top" wrapText="1"/>
    </xf>
    <xf numFmtId="4" fontId="14" fillId="0" borderId="21" xfId="0" applyNumberFormat="1" applyFont="1" applyFill="1" applyBorder="1" applyAlignment="1" quotePrefix="1">
      <alignment vertical="top" wrapText="1"/>
    </xf>
    <xf numFmtId="4" fontId="14" fillId="0" borderId="22" xfId="0" applyNumberFormat="1" applyFont="1" applyFill="1" applyBorder="1" applyAlignment="1">
      <alignment vertical="top" wrapText="1"/>
    </xf>
    <xf numFmtId="4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 applyProtection="1">
      <alignment horizontal="center" vertical="center" wrapText="1"/>
      <protection locked="0"/>
    </xf>
    <xf numFmtId="2" fontId="1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top" wrapText="1"/>
      <protection locked="0"/>
    </xf>
    <xf numFmtId="0" fontId="14" fillId="0" borderId="10" xfId="0" applyFont="1" applyFill="1" applyBorder="1" applyAlignment="1" quotePrefix="1">
      <alignment horizontal="center" vertical="top" wrapText="1"/>
    </xf>
    <xf numFmtId="0" fontId="14" fillId="0" borderId="21" xfId="0" applyFont="1" applyFill="1" applyBorder="1" applyAlignment="1" quotePrefix="1">
      <alignment horizontal="center" vertical="top" wrapText="1"/>
    </xf>
    <xf numFmtId="0" fontId="14" fillId="0" borderId="21" xfId="0" applyFont="1" applyFill="1" applyBorder="1" applyAlignment="1">
      <alignment horizontal="center" vertical="top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 applyProtection="1">
      <alignment/>
      <protection locked="0"/>
    </xf>
    <xf numFmtId="49" fontId="14" fillId="0" borderId="10" xfId="0" applyNumberFormat="1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4" fontId="14" fillId="34" borderId="13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 locked="0"/>
    </xf>
    <xf numFmtId="4" fontId="17" fillId="35" borderId="13" xfId="0" applyNumberFormat="1" applyFont="1" applyFill="1" applyBorder="1" applyAlignment="1">
      <alignment horizontal="center" vertical="center" wrapText="1"/>
    </xf>
    <xf numFmtId="4" fontId="17" fillId="36" borderId="17" xfId="0" applyNumberFormat="1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2" fontId="14" fillId="0" borderId="21" xfId="0" applyNumberFormat="1" applyFont="1" applyFill="1" applyBorder="1" applyAlignment="1">
      <alignment horizontal="center" vertical="center" wrapText="1"/>
    </xf>
    <xf numFmtId="4" fontId="14" fillId="0" borderId="21" xfId="0" applyNumberFormat="1" applyFont="1" applyFill="1" applyBorder="1" applyAlignment="1">
      <alignment horizontal="center" vertical="center" wrapText="1"/>
    </xf>
    <xf numFmtId="4" fontId="14" fillId="0" borderId="22" xfId="0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 applyProtection="1">
      <alignment horizontal="center" vertical="center" wrapText="1"/>
      <protection locked="0"/>
    </xf>
    <xf numFmtId="0" fontId="17" fillId="0" borderId="21" xfId="0" applyFont="1" applyFill="1" applyBorder="1" applyAlignment="1">
      <alignment horizontal="center" vertical="center" wrapText="1"/>
    </xf>
    <xf numFmtId="4" fontId="14" fillId="34" borderId="22" xfId="0" applyNumberFormat="1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49" fontId="17" fillId="33" borderId="19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49" fontId="17" fillId="0" borderId="24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33" borderId="16" xfId="0" applyNumberFormat="1" applyFont="1" applyFill="1" applyBorder="1" applyAlignment="1">
      <alignment horizontal="center" vertical="center" wrapText="1"/>
    </xf>
    <xf numFmtId="49" fontId="17" fillId="0" borderId="27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 applyProtection="1">
      <alignment horizontal="center" vertical="top" wrapText="1"/>
      <protection locked="0"/>
    </xf>
    <xf numFmtId="4" fontId="5" fillId="0" borderId="0" xfId="0" applyNumberFormat="1" applyFont="1" applyBorder="1" applyAlignment="1">
      <alignment/>
    </xf>
    <xf numFmtId="0" fontId="14" fillId="0" borderId="21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0" xfId="0" applyFont="1" applyFill="1" applyAlignment="1" applyProtection="1">
      <alignment wrapText="1"/>
      <protection locked="0"/>
    </xf>
    <xf numFmtId="0" fontId="65" fillId="0" borderId="11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" fontId="65" fillId="0" borderId="10" xfId="0" applyNumberFormat="1" applyFont="1" applyFill="1" applyBorder="1" applyAlignment="1">
      <alignment horizontal="center" vertical="center" wrapText="1"/>
    </xf>
    <xf numFmtId="4" fontId="65" fillId="0" borderId="12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 applyProtection="1">
      <alignment/>
      <protection locked="0"/>
    </xf>
    <xf numFmtId="0" fontId="65" fillId="0" borderId="25" xfId="0" applyFont="1" applyFill="1" applyBorder="1" applyAlignment="1" applyProtection="1">
      <alignment horizontal="center" vertical="top" wrapText="1"/>
      <protection locked="0"/>
    </xf>
    <xf numFmtId="0" fontId="65" fillId="0" borderId="21" xfId="0" applyFont="1" applyFill="1" applyBorder="1" applyAlignment="1">
      <alignment horizontal="center" vertical="top" wrapText="1"/>
    </xf>
    <xf numFmtId="49" fontId="66" fillId="0" borderId="21" xfId="0" applyNumberFormat="1" applyFont="1" applyBorder="1" applyAlignment="1">
      <alignment horizontal="center" vertical="top" wrapText="1"/>
    </xf>
    <xf numFmtId="4" fontId="65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6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25" xfId="0" applyFont="1" applyFill="1" applyBorder="1" applyAlignment="1" applyProtection="1">
      <alignment horizontal="center" vertical="center" wrapText="1"/>
      <protection locked="0"/>
    </xf>
    <xf numFmtId="0" fontId="67" fillId="0" borderId="21" xfId="0" applyFont="1" applyFill="1" applyBorder="1" applyAlignment="1">
      <alignment horizontal="center" vertical="center" wrapText="1"/>
    </xf>
    <xf numFmtId="49" fontId="67" fillId="0" borderId="2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34" borderId="12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24" xfId="0" applyFont="1" applyFill="1" applyBorder="1" applyAlignment="1" applyProtection="1">
      <alignment horizontal="center" vertical="center"/>
      <protection locked="0"/>
    </xf>
    <xf numFmtId="49" fontId="17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Fill="1" applyBorder="1" applyAlignment="1" applyProtection="1">
      <alignment horizontal="center" vertical="top" wrapText="1"/>
      <protection locked="0"/>
    </xf>
    <xf numFmtId="4" fontId="14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1" xfId="0" applyNumberFormat="1" applyFont="1" applyBorder="1" applyAlignment="1">
      <alignment horizontal="center" vertical="top" wrapText="1"/>
    </xf>
    <xf numFmtId="4" fontId="14" fillId="0" borderId="10" xfId="0" applyNumberFormat="1" applyFont="1" applyFill="1" applyBorder="1" applyAlignment="1" quotePrefix="1">
      <alignment horizontal="center" vertical="center" wrapText="1"/>
    </xf>
    <xf numFmtId="2" fontId="17" fillId="37" borderId="10" xfId="0" applyNumberFormat="1" applyFont="1" applyFill="1" applyBorder="1" applyAlignment="1">
      <alignment horizontal="center" vertical="center" wrapText="1"/>
    </xf>
    <xf numFmtId="2" fontId="14" fillId="37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68" fillId="0" borderId="10" xfId="0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center" vertical="center" wrapText="1"/>
    </xf>
    <xf numFmtId="49" fontId="69" fillId="0" borderId="21" xfId="0" applyNumberFormat="1" applyFont="1" applyFill="1" applyBorder="1" applyAlignment="1">
      <alignment horizontal="center" vertical="center" wrapText="1"/>
    </xf>
    <xf numFmtId="4" fontId="70" fillId="0" borderId="21" xfId="0" applyNumberFormat="1" applyFont="1" applyFill="1" applyBorder="1" applyAlignment="1">
      <alignment horizontal="center" vertical="center" wrapText="1"/>
    </xf>
    <xf numFmtId="4" fontId="70" fillId="0" borderId="22" xfId="0" applyNumberFormat="1" applyFont="1" applyFill="1" applyBorder="1" applyAlignment="1">
      <alignment horizontal="center" vertical="center" wrapText="1"/>
    </xf>
    <xf numFmtId="166" fontId="14" fillId="0" borderId="21" xfId="0" applyNumberFormat="1" applyFont="1" applyFill="1" applyBorder="1" applyAlignment="1">
      <alignment horizontal="center" vertical="center" wrapText="1"/>
    </xf>
    <xf numFmtId="166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 quotePrefix="1">
      <alignment horizontal="center" vertical="center" wrapText="1"/>
    </xf>
    <xf numFmtId="0" fontId="22" fillId="0" borderId="10" xfId="0" applyFont="1" applyFill="1" applyBorder="1" applyAlignment="1" quotePrefix="1">
      <alignment horizontal="center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49" fontId="14" fillId="0" borderId="27" xfId="0" applyNumberFormat="1" applyFont="1" applyFill="1" applyBorder="1" applyAlignment="1">
      <alignment horizontal="center" vertical="center" wrapText="1"/>
    </xf>
    <xf numFmtId="4" fontId="65" fillId="0" borderId="0" xfId="0" applyNumberFormat="1" applyFont="1" applyFill="1" applyAlignment="1" applyProtection="1">
      <alignment/>
      <protection locked="0"/>
    </xf>
    <xf numFmtId="0" fontId="14" fillId="0" borderId="29" xfId="0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2" fontId="14" fillId="0" borderId="0" xfId="0" applyNumberFormat="1" applyFont="1" applyFill="1" applyBorder="1" applyAlignment="1" applyProtection="1">
      <alignment horizontal="left"/>
      <protection locked="0"/>
    </xf>
    <xf numFmtId="4" fontId="14" fillId="0" borderId="0" xfId="0" applyNumberFormat="1" applyFont="1" applyFill="1" applyBorder="1" applyAlignment="1" applyProtection="1">
      <alignment horizontal="center"/>
      <protection locked="0"/>
    </xf>
    <xf numFmtId="4" fontId="14" fillId="0" borderId="30" xfId="0" applyNumberFormat="1" applyFont="1" applyFill="1" applyBorder="1" applyAlignment="1" applyProtection="1">
      <alignment horizontal="center"/>
      <protection locked="0"/>
    </xf>
    <xf numFmtId="0" fontId="69" fillId="0" borderId="2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/>
    </xf>
    <xf numFmtId="0" fontId="14" fillId="0" borderId="29" xfId="0" applyFont="1" applyFill="1" applyBorder="1" applyAlignment="1">
      <alignment horizontal="center" vertical="top"/>
    </xf>
    <xf numFmtId="2" fontId="14" fillId="0" borderId="30" xfId="0" applyNumberFormat="1" applyFont="1" applyFill="1" applyBorder="1" applyAlignment="1">
      <alignment horizontal="left"/>
    </xf>
    <xf numFmtId="2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 quotePrefix="1">
      <alignment horizontal="center" vertical="top" wrapText="1"/>
    </xf>
    <xf numFmtId="0" fontId="14" fillId="0" borderId="24" xfId="0" applyFont="1" applyFill="1" applyBorder="1" applyAlignment="1">
      <alignment horizontal="center" vertical="top" wrapText="1"/>
    </xf>
    <xf numFmtId="0" fontId="14" fillId="0" borderId="24" xfId="0" applyFont="1" applyFill="1" applyBorder="1" applyAlignment="1">
      <alignment vertical="top" wrapText="1"/>
    </xf>
    <xf numFmtId="0" fontId="14" fillId="0" borderId="13" xfId="0" applyFont="1" applyFill="1" applyBorder="1" applyAlignment="1" quotePrefix="1">
      <alignment horizontal="center" vertical="top" wrapText="1"/>
    </xf>
    <xf numFmtId="0" fontId="14" fillId="37" borderId="10" xfId="0" applyFont="1" applyFill="1" applyBorder="1" applyAlignment="1">
      <alignment horizontal="left" vertical="center" wrapText="1"/>
    </xf>
    <xf numFmtId="166" fontId="14" fillId="0" borderId="10" xfId="0" applyNumberFormat="1" applyFont="1" applyFill="1" applyBorder="1" applyAlignment="1">
      <alignment horizontal="center" vertical="center" wrapText="1"/>
    </xf>
    <xf numFmtId="2" fontId="14" fillId="0" borderId="27" xfId="0" applyNumberFormat="1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left" vertical="center" wrapText="1"/>
    </xf>
    <xf numFmtId="2" fontId="14" fillId="0" borderId="0" xfId="0" applyNumberFormat="1" applyFont="1" applyFill="1" applyBorder="1" applyAlignment="1">
      <alignment horizontal="left"/>
    </xf>
    <xf numFmtId="4" fontId="14" fillId="0" borderId="30" xfId="0" applyNumberFormat="1" applyFont="1" applyFill="1" applyBorder="1" applyAlignment="1">
      <alignment horizontal="left"/>
    </xf>
    <xf numFmtId="4" fontId="17" fillId="36" borderId="17" xfId="0" applyNumberFormat="1" applyFont="1" applyFill="1" applyBorder="1" applyAlignment="1">
      <alignment vertical="center"/>
    </xf>
    <xf numFmtId="0" fontId="14" fillId="0" borderId="31" xfId="0" applyFont="1" applyFill="1" applyBorder="1" applyAlignment="1" applyProtection="1">
      <alignment horizontal="center" vertical="center" wrapText="1"/>
      <protection locked="0"/>
    </xf>
    <xf numFmtId="0" fontId="17" fillId="0" borderId="32" xfId="0" applyFont="1" applyFill="1" applyBorder="1" applyAlignment="1" applyProtection="1">
      <alignment horizontal="center" vertical="center"/>
      <protection locked="0"/>
    </xf>
    <xf numFmtId="49" fontId="17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30" xfId="0" applyNumberFormat="1" applyFont="1" applyFill="1" applyBorder="1" applyAlignment="1" applyProtection="1">
      <alignment horizontal="left"/>
      <protection locked="0"/>
    </xf>
    <xf numFmtId="2" fontId="14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2" xfId="0" applyNumberFormat="1" applyFont="1" applyFill="1" applyBorder="1" applyAlignment="1">
      <alignment horizontal="center" vertical="center" wrapText="1"/>
    </xf>
    <xf numFmtId="2" fontId="14" fillId="0" borderId="22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2" fontId="17" fillId="37" borderId="12" xfId="0" applyNumberFormat="1" applyFont="1" applyFill="1" applyBorder="1" applyAlignment="1">
      <alignment horizontal="center" vertical="center" wrapText="1"/>
    </xf>
    <xf numFmtId="2" fontId="14" fillId="37" borderId="12" xfId="0" applyNumberFormat="1" applyFont="1" applyFill="1" applyBorder="1" applyAlignment="1">
      <alignment horizontal="center" vertical="center" wrapText="1"/>
    </xf>
    <xf numFmtId="2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2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2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166" fontId="14" fillId="0" borderId="12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176" fontId="14" fillId="0" borderId="12" xfId="0" applyNumberFormat="1" applyFont="1" applyFill="1" applyBorder="1" applyAlignment="1">
      <alignment horizontal="center" vertical="center" wrapText="1"/>
    </xf>
    <xf numFmtId="176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 applyProtection="1">
      <alignment horizontal="center" vertical="center" wrapText="1"/>
      <protection locked="0"/>
    </xf>
    <xf numFmtId="2" fontId="14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23" xfId="0" applyFont="1" applyFill="1" applyBorder="1" applyAlignment="1">
      <alignment horizontal="right" vertical="center"/>
    </xf>
    <xf numFmtId="0" fontId="15" fillId="0" borderId="24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right" vertical="center"/>
    </xf>
    <xf numFmtId="0" fontId="15" fillId="0" borderId="27" xfId="0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horizontal="center" vertical="top" wrapText="1"/>
    </xf>
    <xf numFmtId="0" fontId="17" fillId="0" borderId="28" xfId="0" applyFont="1" applyFill="1" applyBorder="1" applyAlignment="1">
      <alignment horizontal="center" vertical="top" wrapText="1"/>
    </xf>
    <xf numFmtId="0" fontId="17" fillId="0" borderId="32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vertical="top" wrapText="1"/>
    </xf>
    <xf numFmtId="0" fontId="14" fillId="0" borderId="25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vertical="top" wrapText="1"/>
    </xf>
    <xf numFmtId="4" fontId="14" fillId="0" borderId="20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38" borderId="39" xfId="0" applyFont="1" applyFill="1" applyBorder="1" applyAlignment="1">
      <alignment horizontal="center" vertical="center" wrapText="1"/>
    </xf>
    <xf numFmtId="0" fontId="13" fillId="38" borderId="40" xfId="0" applyFont="1" applyFill="1" applyBorder="1" applyAlignment="1">
      <alignment horizontal="center" vertical="center" wrapText="1"/>
    </xf>
    <xf numFmtId="0" fontId="13" fillId="38" borderId="4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17" fillId="36" borderId="15" xfId="0" applyFont="1" applyFill="1" applyBorder="1" applyAlignment="1">
      <alignment horizontal="right" vertical="center"/>
    </xf>
    <xf numFmtId="0" fontId="17" fillId="36" borderId="16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14" fillId="0" borderId="19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4" fillId="34" borderId="24" xfId="0" applyFont="1" applyFill="1" applyBorder="1" applyAlignment="1" applyProtection="1">
      <alignment horizontal="right" vertical="center" wrapText="1"/>
      <protection locked="0"/>
    </xf>
    <xf numFmtId="2" fontId="14" fillId="34" borderId="21" xfId="0" applyNumberFormat="1" applyFont="1" applyFill="1" applyBorder="1" applyAlignment="1">
      <alignment horizontal="right" vertical="center" wrapText="1"/>
    </xf>
    <xf numFmtId="0" fontId="13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13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13" fillId="38" borderId="39" xfId="0" applyFont="1" applyFill="1" applyBorder="1" applyAlignment="1" applyProtection="1">
      <alignment horizontal="center" vertical="center" wrapText="1"/>
      <protection locked="0"/>
    </xf>
    <xf numFmtId="0" fontId="0" fillId="38" borderId="40" xfId="0" applyFill="1" applyBorder="1" applyAlignment="1">
      <alignment horizontal="center" vertical="center" wrapText="1"/>
    </xf>
    <xf numFmtId="0" fontId="0" fillId="38" borderId="41" xfId="0" applyFill="1" applyBorder="1" applyAlignment="1">
      <alignment horizontal="center" vertical="center" wrapText="1"/>
    </xf>
    <xf numFmtId="0" fontId="14" fillId="0" borderId="18" xfId="0" applyFont="1" applyFill="1" applyBorder="1" applyAlignment="1" applyProtection="1">
      <alignment horizontal="center" vertical="top" wrapText="1"/>
      <protection locked="0"/>
    </xf>
    <xf numFmtId="0" fontId="14" fillId="0" borderId="25" xfId="0" applyFont="1" applyFill="1" applyBorder="1" applyAlignment="1" applyProtection="1">
      <alignment horizontal="center" vertical="top" wrapText="1"/>
      <protection locked="0"/>
    </xf>
    <xf numFmtId="0" fontId="14" fillId="0" borderId="21" xfId="0" applyFont="1" applyFill="1" applyBorder="1" applyAlignment="1">
      <alignment horizontal="center" vertical="top" wrapText="1"/>
    </xf>
    <xf numFmtId="49" fontId="14" fillId="0" borderId="42" xfId="0" applyNumberFormat="1" applyFont="1" applyFill="1" applyBorder="1" applyAlignment="1">
      <alignment horizontal="center" vertical="top" wrapText="1"/>
    </xf>
    <xf numFmtId="49" fontId="0" fillId="0" borderId="28" xfId="0" applyNumberFormat="1" applyBorder="1" applyAlignment="1">
      <alignment horizontal="center" vertical="top" wrapText="1"/>
    </xf>
    <xf numFmtId="0" fontId="14" fillId="0" borderId="19" xfId="0" applyFont="1" applyFill="1" applyBorder="1" applyAlignment="1" applyProtection="1">
      <alignment horizontal="center" vertical="center" wrapText="1"/>
      <protection locked="0"/>
    </xf>
    <xf numFmtId="0" fontId="14" fillId="0" borderId="21" xfId="0" applyFont="1" applyFill="1" applyBorder="1" applyAlignment="1" applyProtection="1">
      <alignment horizontal="center" vertical="center" wrapText="1"/>
      <protection locked="0"/>
    </xf>
    <xf numFmtId="0" fontId="17" fillId="36" borderId="15" xfId="0" applyFont="1" applyFill="1" applyBorder="1" applyAlignment="1" applyProtection="1">
      <alignment horizontal="right" vertical="center" wrapText="1"/>
      <protection locked="0"/>
    </xf>
    <xf numFmtId="0" fontId="17" fillId="36" borderId="16" xfId="0" applyFont="1" applyFill="1" applyBorder="1" applyAlignment="1" applyProtection="1">
      <alignment horizontal="right" vertical="center" wrapText="1"/>
      <protection locked="0"/>
    </xf>
    <xf numFmtId="2" fontId="14" fillId="34" borderId="10" xfId="0" applyNumberFormat="1" applyFont="1" applyFill="1" applyBorder="1" applyAlignment="1">
      <alignment horizontal="right" vertical="center" wrapText="1"/>
    </xf>
    <xf numFmtId="0" fontId="17" fillId="35" borderId="23" xfId="0" applyFont="1" applyFill="1" applyBorder="1" applyAlignment="1" applyProtection="1">
      <alignment horizontal="right" vertical="center" wrapText="1"/>
      <protection locked="0"/>
    </xf>
    <xf numFmtId="0" fontId="21" fillId="35" borderId="24" xfId="0" applyFont="1" applyFill="1" applyBorder="1" applyAlignment="1">
      <alignment horizontal="right" vertical="center" wrapText="1"/>
    </xf>
    <xf numFmtId="0" fontId="17" fillId="39" borderId="15" xfId="0" applyFont="1" applyFill="1" applyBorder="1" applyAlignment="1" applyProtection="1">
      <alignment horizontal="center" vertical="center" wrapText="1"/>
      <protection locked="0"/>
    </xf>
    <xf numFmtId="0" fontId="17" fillId="39" borderId="16" xfId="0" applyFont="1" applyFill="1" applyBorder="1" applyAlignment="1" applyProtection="1">
      <alignment horizontal="center" vertical="center" wrapText="1"/>
      <protection locked="0"/>
    </xf>
    <xf numFmtId="0" fontId="17" fillId="39" borderId="17" xfId="0" applyFont="1" applyFill="1" applyBorder="1" applyAlignment="1" applyProtection="1">
      <alignment horizontal="center" vertical="center" wrapText="1"/>
      <protection locked="0"/>
    </xf>
    <xf numFmtId="4" fontId="14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7" fillId="39" borderId="15" xfId="0" applyFont="1" applyFill="1" applyBorder="1" applyAlignment="1">
      <alignment horizontal="center" vertical="center" wrapText="1"/>
    </xf>
    <xf numFmtId="0" fontId="0" fillId="40" borderId="16" xfId="0" applyFill="1" applyBorder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2" fontId="14" fillId="34" borderId="24" xfId="0" applyNumberFormat="1" applyFont="1" applyFill="1" applyBorder="1" applyAlignment="1">
      <alignment horizontal="right" vertical="center" wrapText="1"/>
    </xf>
    <xf numFmtId="4" fontId="14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>
      <alignment vertical="top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2" fontId="14" fillId="34" borderId="13" xfId="0" applyNumberFormat="1" applyFont="1" applyFill="1" applyBorder="1" applyAlignment="1">
      <alignment horizontal="right" vertical="center" wrapText="1"/>
    </xf>
    <xf numFmtId="2" fontId="14" fillId="34" borderId="22" xfId="0" applyNumberFormat="1" applyFont="1" applyFill="1" applyBorder="1" applyAlignment="1">
      <alignment horizontal="right" vertical="center" wrapText="1"/>
    </xf>
    <xf numFmtId="2" fontId="14" fillId="34" borderId="12" xfId="0" applyNumberFormat="1" applyFont="1" applyFill="1" applyBorder="1" applyAlignment="1">
      <alignment horizontal="right" vertical="center" wrapText="1"/>
    </xf>
    <xf numFmtId="0" fontId="21" fillId="35" borderId="13" xfId="0" applyFont="1" applyFill="1" applyBorder="1" applyAlignment="1">
      <alignment horizontal="right" vertical="center" wrapText="1"/>
    </xf>
    <xf numFmtId="0" fontId="14" fillId="34" borderId="13" xfId="0" applyFont="1" applyFill="1" applyBorder="1" applyAlignment="1" applyProtection="1">
      <alignment horizontal="right" vertical="center" wrapText="1"/>
      <protection locked="0"/>
    </xf>
    <xf numFmtId="0" fontId="14" fillId="34" borderId="32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Rafa&#322;\Fuchy\Projekty\Wis&#322;ok%20-%20Trzebownisko\Kosztorys\M&#243;j\Kosztorys%20inwestorski%20Wis&#322;ok%20-%20Trzebownis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ŁADKA"/>
      <sheetName val="ZESTAWIENIE"/>
      <sheetName val="WYMAGANIA OGÓLNE"/>
      <sheetName val="BUDOWA"/>
      <sheetName val="Kosztorys inwestorski Wisłok - "/>
    </sheetNames>
    <definedNames>
      <definedName name="Konwersja_Kwota_Teks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FF0000"/>
  </sheetPr>
  <dimension ref="A2:I32"/>
  <sheetViews>
    <sheetView view="pageBreakPreview" zoomScale="140" zoomScaleSheetLayoutView="140" zoomScalePageLayoutView="0" workbookViewId="0" topLeftCell="A10">
      <selection activeCell="A19" sqref="A18:B19"/>
    </sheetView>
  </sheetViews>
  <sheetFormatPr defaultColWidth="9.125" defaultRowHeight="12.75"/>
  <cols>
    <col min="1" max="1" width="9.125" style="9" customWidth="1"/>
    <col min="2" max="2" width="16.00390625" style="9" bestFit="1" customWidth="1"/>
    <col min="3" max="3" width="11.50390625" style="9" customWidth="1"/>
    <col min="4" max="16384" width="9.125" style="9" customWidth="1"/>
  </cols>
  <sheetData>
    <row r="2" ht="12.75">
      <c r="A2" s="9" t="s">
        <v>8</v>
      </c>
    </row>
    <row r="3" ht="12.75">
      <c r="A3" s="11" t="s">
        <v>9</v>
      </c>
    </row>
    <row r="6" spans="1:9" ht="26.25" customHeight="1">
      <c r="A6" s="220" t="s">
        <v>352</v>
      </c>
      <c r="B6" s="220"/>
      <c r="C6" s="220"/>
      <c r="D6" s="220"/>
      <c r="E6" s="220"/>
      <c r="F6" s="220"/>
      <c r="G6" s="220"/>
      <c r="H6" s="220"/>
      <c r="I6" s="220"/>
    </row>
    <row r="9" spans="1:9" ht="12.75" customHeight="1">
      <c r="A9" s="221"/>
      <c r="B9" s="221"/>
      <c r="C9" s="221"/>
      <c r="D9" s="221"/>
      <c r="E9" s="221"/>
      <c r="F9" s="221"/>
      <c r="G9" s="221"/>
      <c r="H9" s="12"/>
      <c r="I9" s="12"/>
    </row>
    <row r="10" spans="1:9" ht="12.75" customHeight="1">
      <c r="A10" s="229" t="s">
        <v>353</v>
      </c>
      <c r="B10" s="229"/>
      <c r="C10" s="229"/>
      <c r="D10" s="229"/>
      <c r="E10" s="229"/>
      <c r="F10" s="229"/>
      <c r="G10" s="229"/>
      <c r="H10" s="229"/>
      <c r="I10" s="229"/>
    </row>
    <row r="11" spans="1:9" ht="39" customHeight="1">
      <c r="A11" s="229"/>
      <c r="B11" s="229"/>
      <c r="C11" s="229"/>
      <c r="D11" s="229"/>
      <c r="E11" s="229"/>
      <c r="F11" s="229"/>
      <c r="G11" s="229"/>
      <c r="H11" s="229"/>
      <c r="I11" s="229"/>
    </row>
    <row r="12" spans="1:7" ht="20.25">
      <c r="A12" s="228"/>
      <c r="B12" s="228"/>
      <c r="C12" s="228"/>
      <c r="D12" s="228"/>
      <c r="E12" s="228"/>
      <c r="F12" s="228"/>
      <c r="G12" s="228"/>
    </row>
    <row r="15" spans="1:4" ht="19.5" customHeight="1">
      <c r="A15" s="10" t="s">
        <v>112</v>
      </c>
      <c r="C15" s="105" t="str">
        <f>ZESTAWIENIE!D12</f>
        <v> </v>
      </c>
      <c r="D15" s="9" t="s">
        <v>111</v>
      </c>
    </row>
    <row r="16" spans="1:8" ht="19.5" customHeight="1">
      <c r="A16" s="10" t="s">
        <v>113</v>
      </c>
      <c r="B16" s="222"/>
      <c r="C16" s="223"/>
      <c r="D16" s="223"/>
      <c r="E16" s="223"/>
      <c r="F16" s="223"/>
      <c r="G16" s="223"/>
      <c r="H16" s="224"/>
    </row>
    <row r="17" spans="2:8" ht="19.5" customHeight="1">
      <c r="B17" s="225"/>
      <c r="C17" s="226"/>
      <c r="D17" s="226"/>
      <c r="E17" s="226"/>
      <c r="F17" s="226"/>
      <c r="G17" s="226"/>
      <c r="H17" s="227"/>
    </row>
    <row r="18" ht="19.5" customHeight="1"/>
    <row r="19" ht="12.75"/>
    <row r="20" spans="1:4" ht="19.5" customHeight="1">
      <c r="A20" s="10" t="s">
        <v>112</v>
      </c>
      <c r="C20" s="105" t="str">
        <f>ZESTAWIENIE!D14</f>
        <v> </v>
      </c>
      <c r="D20" s="9" t="s">
        <v>126</v>
      </c>
    </row>
    <row r="21" spans="1:8" ht="19.5" customHeight="1">
      <c r="A21" s="10" t="s">
        <v>113</v>
      </c>
      <c r="B21" s="222"/>
      <c r="C21" s="223"/>
      <c r="D21" s="223"/>
      <c r="E21" s="223"/>
      <c r="F21" s="223"/>
      <c r="G21" s="223"/>
      <c r="H21" s="224"/>
    </row>
    <row r="22" spans="2:8" ht="19.5" customHeight="1">
      <c r="B22" s="225"/>
      <c r="C22" s="226"/>
      <c r="D22" s="226"/>
      <c r="E22" s="226"/>
      <c r="F22" s="226"/>
      <c r="G22" s="226"/>
      <c r="H22" s="227"/>
    </row>
    <row r="23" ht="19.5" customHeight="1"/>
    <row r="27" spans="1:6" ht="12.75">
      <c r="A27" s="10"/>
      <c r="F27" s="10"/>
    </row>
    <row r="31" spans="8:9" ht="12.75">
      <c r="H31" s="313"/>
      <c r="I31" s="313"/>
    </row>
    <row r="32" spans="1:9" ht="12.75">
      <c r="A32" s="11"/>
      <c r="G32" s="11"/>
      <c r="H32" s="313"/>
      <c r="I32" s="313"/>
    </row>
  </sheetData>
  <sheetProtection/>
  <mergeCells count="7">
    <mergeCell ref="H31:I32"/>
    <mergeCell ref="A6:I6"/>
    <mergeCell ref="A9:G9"/>
    <mergeCell ref="B21:H22"/>
    <mergeCell ref="B16:H17"/>
    <mergeCell ref="A12:G12"/>
    <mergeCell ref="A10:I11"/>
  </mergeCells>
  <printOptions horizontalCentered="1"/>
  <pageMargins left="0.7874015748031497" right="0.3937007874015748" top="0.984251968503937" bottom="0.984251968503937" header="0.5118110236220472" footer="0.511811023622047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rgb="FFFF0000"/>
  </sheetPr>
  <dimension ref="A1:H14"/>
  <sheetViews>
    <sheetView zoomScaleSheetLayoutView="140" zoomScalePageLayoutView="0" workbookViewId="0" topLeftCell="A7">
      <selection activeCell="H10" sqref="H10"/>
    </sheetView>
  </sheetViews>
  <sheetFormatPr defaultColWidth="9.125" defaultRowHeight="12.75"/>
  <cols>
    <col min="1" max="1" width="7.375" style="14" bestFit="1" customWidth="1"/>
    <col min="2" max="2" width="0.12890625" style="14" hidden="1" customWidth="1"/>
    <col min="3" max="3" width="58.00390625" style="14" customWidth="1"/>
    <col min="4" max="4" width="20.625" style="14" customWidth="1"/>
    <col min="5" max="6" width="9.625" style="14" customWidth="1"/>
    <col min="7" max="7" width="11.125" style="14" customWidth="1"/>
    <col min="8" max="8" width="12.625" style="14" customWidth="1"/>
    <col min="9" max="16384" width="9.125" style="14" customWidth="1"/>
  </cols>
  <sheetData>
    <row r="1" spans="1:8" ht="21">
      <c r="A1" s="234" t="str">
        <f>OKŁADKA!A6</f>
        <v>KOSZTORYS OFERTOWY</v>
      </c>
      <c r="B1" s="234"/>
      <c r="C1" s="234"/>
      <c r="D1" s="234"/>
      <c r="E1" s="13"/>
      <c r="F1" s="13"/>
      <c r="G1" s="13"/>
      <c r="H1" s="13"/>
    </row>
    <row r="2" spans="1:4" ht="15.75" customHeight="1">
      <c r="A2" s="19"/>
      <c r="B2" s="19"/>
      <c r="C2" s="19"/>
      <c r="D2" s="19"/>
    </row>
    <row r="3" spans="1:8" ht="21">
      <c r="A3" s="235" t="s">
        <v>13</v>
      </c>
      <c r="B3" s="235"/>
      <c r="C3" s="235"/>
      <c r="D3" s="235"/>
      <c r="E3" s="13"/>
      <c r="F3" s="13"/>
      <c r="G3" s="13"/>
      <c r="H3" s="13"/>
    </row>
    <row r="4" spans="1:4" ht="15.75" customHeight="1">
      <c r="A4" s="19"/>
      <c r="B4" s="19"/>
      <c r="C4" s="19"/>
      <c r="D4" s="19"/>
    </row>
    <row r="5" spans="1:8" ht="63" customHeight="1">
      <c r="A5" s="236" t="str">
        <f>OKŁADKA!A10</f>
        <v>„Przebudowa mostu na potoku bez nazwy w ciągu drogi powiatowej nr 1296R Dębica - Wielopole w m. Brzeziny, km 4+830"</v>
      </c>
      <c r="B5" s="236"/>
      <c r="C5" s="236"/>
      <c r="D5" s="236"/>
      <c r="E5" s="15"/>
      <c r="F5" s="15"/>
      <c r="G5" s="15"/>
      <c r="H5" s="15"/>
    </row>
    <row r="6" spans="1:4" ht="13.5">
      <c r="A6" s="19"/>
      <c r="B6" s="19"/>
      <c r="C6" s="19"/>
      <c r="D6" s="19"/>
    </row>
    <row r="7" spans="1:4" ht="13.5">
      <c r="A7" s="19"/>
      <c r="B7" s="19"/>
      <c r="C7" s="19"/>
      <c r="D7" s="19"/>
    </row>
    <row r="8" spans="1:4" ht="14.25" thickBot="1">
      <c r="A8" s="19"/>
      <c r="B8" s="19"/>
      <c r="C8" s="19"/>
      <c r="D8" s="19"/>
    </row>
    <row r="9" spans="1:4" s="16" customFormat="1" ht="36" thickBot="1">
      <c r="A9" s="39" t="s">
        <v>14</v>
      </c>
      <c r="B9" s="40"/>
      <c r="C9" s="40" t="s">
        <v>15</v>
      </c>
      <c r="D9" s="41" t="s">
        <v>16</v>
      </c>
    </row>
    <row r="10" spans="1:4" ht="30" customHeight="1">
      <c r="A10" s="42">
        <v>1</v>
      </c>
      <c r="B10" s="43"/>
      <c r="C10" s="44" t="s">
        <v>27</v>
      </c>
      <c r="D10" s="45" t="str">
        <f>'WYMAGANIA OGÓLNE'!H15</f>
        <v> </v>
      </c>
    </row>
    <row r="11" spans="1:4" ht="30" customHeight="1">
      <c r="A11" s="35">
        <v>2</v>
      </c>
      <c r="B11" s="34"/>
      <c r="C11" s="53" t="s">
        <v>164</v>
      </c>
      <c r="D11" s="36" t="str">
        <f>Brzeziny!H213</f>
        <v> </v>
      </c>
    </row>
    <row r="12" spans="1:4" ht="30" customHeight="1">
      <c r="A12" s="237" t="s">
        <v>4</v>
      </c>
      <c r="B12" s="238"/>
      <c r="C12" s="238"/>
      <c r="D12" s="38" t="str">
        <f>IF(SUM(D10:D11)=0," ",SUM(D10:D11))</f>
        <v> </v>
      </c>
    </row>
    <row r="13" spans="1:4" ht="30" customHeight="1">
      <c r="A13" s="230" t="s">
        <v>127</v>
      </c>
      <c r="B13" s="231"/>
      <c r="C13" s="231"/>
      <c r="D13" s="36" t="str">
        <f>IF(D12=" "," ",ROUND(D12*0.23,2))</f>
        <v> </v>
      </c>
    </row>
    <row r="14" spans="1:4" ht="30" customHeight="1" thickBot="1">
      <c r="A14" s="232" t="s">
        <v>17</v>
      </c>
      <c r="B14" s="233"/>
      <c r="C14" s="233"/>
      <c r="D14" s="37" t="str">
        <f>IF(SUM(D12:D13)=0," ",SUM(D12:D13))</f>
        <v> </v>
      </c>
    </row>
    <row r="15" ht="30" customHeight="1"/>
    <row r="16" ht="30" customHeight="1"/>
    <row r="17" ht="30" customHeight="1"/>
  </sheetData>
  <sheetProtection/>
  <mergeCells count="6">
    <mergeCell ref="A13:C13"/>
    <mergeCell ref="A14:C14"/>
    <mergeCell ref="A1:D1"/>
    <mergeCell ref="A3:D3"/>
    <mergeCell ref="A5:D5"/>
    <mergeCell ref="A12:C12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rgb="FFFF0000"/>
  </sheetPr>
  <dimension ref="A1:I15"/>
  <sheetViews>
    <sheetView zoomScaleSheetLayoutView="140" zoomScalePageLayoutView="0" workbookViewId="0" topLeftCell="A13">
      <selection activeCell="D24" sqref="D24"/>
    </sheetView>
  </sheetViews>
  <sheetFormatPr defaultColWidth="9.125" defaultRowHeight="12.75"/>
  <cols>
    <col min="1" max="1" width="3.625" style="5" customWidth="1"/>
    <col min="2" max="2" width="9.625" style="5" customWidth="1"/>
    <col min="3" max="3" width="6.625" style="5" customWidth="1"/>
    <col min="4" max="4" width="40.625" style="6" customWidth="1"/>
    <col min="5" max="5" width="5.625" style="1" customWidth="1"/>
    <col min="6" max="6" width="5.625" style="8" customWidth="1"/>
    <col min="7" max="7" width="7.625" style="8" customWidth="1"/>
    <col min="8" max="8" width="11.625" style="7" customWidth="1"/>
    <col min="9" max="16384" width="9.125" style="1" customWidth="1"/>
  </cols>
  <sheetData>
    <row r="1" spans="1:9" ht="24.75" customHeight="1" thickBot="1">
      <c r="A1" s="250" t="str">
        <f>OKŁADKA!A6</f>
        <v>KOSZTORYS OFERTOWY</v>
      </c>
      <c r="B1" s="251"/>
      <c r="C1" s="251"/>
      <c r="D1" s="251"/>
      <c r="E1" s="251"/>
      <c r="F1" s="251"/>
      <c r="G1" s="251"/>
      <c r="H1" s="252"/>
      <c r="I1" s="2"/>
    </row>
    <row r="2" spans="1:9" ht="69.75" customHeight="1" thickBot="1">
      <c r="A2" s="253" t="str">
        <f>OKŁADKA!A10</f>
        <v>„Przebudowa mostu na potoku bez nazwy w ciągu drogi powiatowej nr 1296R Dębica - Wielopole w m. Brzeziny, km 4+830"</v>
      </c>
      <c r="B2" s="236"/>
      <c r="C2" s="236"/>
      <c r="D2" s="236"/>
      <c r="E2" s="236"/>
      <c r="F2" s="236"/>
      <c r="G2" s="236"/>
      <c r="H2" s="254"/>
      <c r="I2" s="3"/>
    </row>
    <row r="3" spans="1:9" ht="30" customHeight="1" thickBot="1">
      <c r="A3" s="255" t="s">
        <v>27</v>
      </c>
      <c r="B3" s="256"/>
      <c r="C3" s="256"/>
      <c r="D3" s="256"/>
      <c r="E3" s="256"/>
      <c r="F3" s="256"/>
      <c r="G3" s="256"/>
      <c r="H3" s="257"/>
      <c r="I3" s="4"/>
    </row>
    <row r="4" spans="1:9" ht="15" customHeight="1" thickBot="1">
      <c r="A4" s="180"/>
      <c r="B4" s="178"/>
      <c r="C4" s="178"/>
      <c r="D4" s="179"/>
      <c r="E4" s="179"/>
      <c r="F4" s="191"/>
      <c r="G4" s="191"/>
      <c r="H4" s="192"/>
      <c r="I4" s="3"/>
    </row>
    <row r="5" spans="1:8" ht="21.75" customHeight="1">
      <c r="A5" s="262" t="s">
        <v>2</v>
      </c>
      <c r="B5" s="264" t="s">
        <v>39</v>
      </c>
      <c r="C5" s="258" t="s">
        <v>40</v>
      </c>
      <c r="D5" s="266" t="s">
        <v>23</v>
      </c>
      <c r="E5" s="266" t="s">
        <v>18</v>
      </c>
      <c r="F5" s="266"/>
      <c r="G5" s="268" t="s">
        <v>21</v>
      </c>
      <c r="H5" s="248" t="s">
        <v>22</v>
      </c>
    </row>
    <row r="6" spans="1:8" ht="21.75" customHeight="1">
      <c r="A6" s="263"/>
      <c r="B6" s="265"/>
      <c r="C6" s="259"/>
      <c r="D6" s="267"/>
      <c r="E6" s="20" t="s">
        <v>19</v>
      </c>
      <c r="F6" s="21" t="s">
        <v>43</v>
      </c>
      <c r="G6" s="269"/>
      <c r="H6" s="249"/>
    </row>
    <row r="7" spans="1:8" ht="12.75" customHeight="1">
      <c r="A7" s="47" t="s">
        <v>6</v>
      </c>
      <c r="B7" s="242" t="s">
        <v>27</v>
      </c>
      <c r="C7" s="242"/>
      <c r="D7" s="242"/>
      <c r="E7" s="242"/>
      <c r="F7" s="242"/>
      <c r="G7" s="242"/>
      <c r="H7" s="243"/>
    </row>
    <row r="8" spans="1:8" s="17" customFormat="1" ht="13.5">
      <c r="A8" s="244">
        <v>1</v>
      </c>
      <c r="B8" s="239" t="s">
        <v>28</v>
      </c>
      <c r="C8" s="65" t="s">
        <v>41</v>
      </c>
      <c r="D8" s="246" t="s">
        <v>29</v>
      </c>
      <c r="E8" s="246"/>
      <c r="F8" s="246"/>
      <c r="G8" s="246"/>
      <c r="H8" s="247"/>
    </row>
    <row r="9" spans="1:8" s="17" customFormat="1" ht="41.25">
      <c r="A9" s="244"/>
      <c r="B9" s="240"/>
      <c r="C9" s="64" t="s">
        <v>41</v>
      </c>
      <c r="D9" s="22" t="s">
        <v>30</v>
      </c>
      <c r="E9" s="64" t="s">
        <v>31</v>
      </c>
      <c r="F9" s="67" t="s">
        <v>32</v>
      </c>
      <c r="G9" s="23"/>
      <c r="H9" s="48" t="str">
        <f aca="true" t="shared" si="0" ref="H9:H14">IF(SUM(G9)=0," ",ROUND(SUM(G9),2))</f>
        <v> </v>
      </c>
    </row>
    <row r="10" spans="1:8" s="17" customFormat="1" ht="28.5" customHeight="1">
      <c r="A10" s="244"/>
      <c r="B10" s="240"/>
      <c r="C10" s="64" t="s">
        <v>41</v>
      </c>
      <c r="D10" s="22" t="s">
        <v>165</v>
      </c>
      <c r="E10" s="64" t="s">
        <v>31</v>
      </c>
      <c r="F10" s="67" t="s">
        <v>32</v>
      </c>
      <c r="G10" s="23"/>
      <c r="H10" s="48" t="str">
        <f t="shared" si="0"/>
        <v> </v>
      </c>
    </row>
    <row r="11" spans="1:8" s="17" customFormat="1" ht="30" customHeight="1">
      <c r="A11" s="244"/>
      <c r="B11" s="240"/>
      <c r="C11" s="64" t="s">
        <v>41</v>
      </c>
      <c r="D11" s="22" t="s">
        <v>139</v>
      </c>
      <c r="E11" s="64" t="s">
        <v>31</v>
      </c>
      <c r="F11" s="67" t="s">
        <v>32</v>
      </c>
      <c r="G11" s="23"/>
      <c r="H11" s="48" t="str">
        <f t="shared" si="0"/>
        <v> </v>
      </c>
    </row>
    <row r="12" spans="1:8" s="17" customFormat="1" ht="30" customHeight="1" hidden="1">
      <c r="A12" s="244"/>
      <c r="B12" s="240"/>
      <c r="C12" s="64"/>
      <c r="D12" s="22" t="s">
        <v>34</v>
      </c>
      <c r="E12" s="64" t="s">
        <v>31</v>
      </c>
      <c r="F12" s="67" t="s">
        <v>32</v>
      </c>
      <c r="G12" s="23"/>
      <c r="H12" s="48" t="str">
        <f t="shared" si="0"/>
        <v> </v>
      </c>
    </row>
    <row r="13" spans="1:8" s="17" customFormat="1" ht="96">
      <c r="A13" s="245"/>
      <c r="B13" s="240"/>
      <c r="C13" s="64" t="s">
        <v>41</v>
      </c>
      <c r="D13" s="22" t="s">
        <v>345</v>
      </c>
      <c r="E13" s="64" t="s">
        <v>31</v>
      </c>
      <c r="F13" s="67" t="s">
        <v>32</v>
      </c>
      <c r="G13" s="23"/>
      <c r="H13" s="48" t="str">
        <f t="shared" si="0"/>
        <v> </v>
      </c>
    </row>
    <row r="14" spans="1:8" s="17" customFormat="1" ht="30" customHeight="1" thickBot="1">
      <c r="A14" s="245"/>
      <c r="B14" s="241"/>
      <c r="C14" s="69" t="s">
        <v>41</v>
      </c>
      <c r="D14" s="49" t="s">
        <v>33</v>
      </c>
      <c r="E14" s="69" t="s">
        <v>31</v>
      </c>
      <c r="F14" s="68" t="s">
        <v>32</v>
      </c>
      <c r="G14" s="50"/>
      <c r="H14" s="51" t="str">
        <f t="shared" si="0"/>
        <v> </v>
      </c>
    </row>
    <row r="15" spans="1:8" s="18" customFormat="1" ht="30" customHeight="1" thickBot="1">
      <c r="A15" s="260" t="s">
        <v>24</v>
      </c>
      <c r="B15" s="261"/>
      <c r="C15" s="261"/>
      <c r="D15" s="261"/>
      <c r="E15" s="261"/>
      <c r="F15" s="261"/>
      <c r="G15" s="261"/>
      <c r="H15" s="193" t="str">
        <f>IF(SUM(H9:H14)=0," ",SUM(H9:H14))</f>
        <v> </v>
      </c>
    </row>
  </sheetData>
  <sheetProtection/>
  <mergeCells count="15">
    <mergeCell ref="A15:G15"/>
    <mergeCell ref="A5:A6"/>
    <mergeCell ref="B5:B6"/>
    <mergeCell ref="D5:D6"/>
    <mergeCell ref="E5:F5"/>
    <mergeCell ref="G5:G6"/>
    <mergeCell ref="B8:B14"/>
    <mergeCell ref="B7:H7"/>
    <mergeCell ref="A8:A14"/>
    <mergeCell ref="D8:H8"/>
    <mergeCell ref="H5:H6"/>
    <mergeCell ref="A1:H1"/>
    <mergeCell ref="A2:H2"/>
    <mergeCell ref="A3:H3"/>
    <mergeCell ref="C5:C6"/>
  </mergeCells>
  <printOptions horizontalCentered="1"/>
  <pageMargins left="0.6692913385826772" right="0.3937007874015748" top="0.5905511811023623" bottom="0.5905511811023623" header="0.5118110236220472" footer="0.5118110236220472"/>
  <pageSetup firstPageNumber="3" useFirstPageNumber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tabColor rgb="FFFF0000"/>
  </sheetPr>
  <dimension ref="A1:M974"/>
  <sheetViews>
    <sheetView tabSelected="1" view="pageBreakPreview" zoomScaleNormal="90" zoomScaleSheetLayoutView="100" zoomScalePageLayoutView="0" workbookViewId="0" topLeftCell="A1">
      <selection activeCell="N5" sqref="N5"/>
    </sheetView>
  </sheetViews>
  <sheetFormatPr defaultColWidth="9.125" defaultRowHeight="12.75"/>
  <cols>
    <col min="1" max="1" width="3.625" style="30" customWidth="1"/>
    <col min="2" max="2" width="9.625" style="30" customWidth="1"/>
    <col min="3" max="3" width="6.625" style="104" customWidth="1"/>
    <col min="4" max="4" width="40.625" style="31" customWidth="1"/>
    <col min="5" max="5" width="5.625" style="25" customWidth="1"/>
    <col min="6" max="6" width="7.625" style="32" customWidth="1"/>
    <col min="7" max="7" width="9.00390625" style="33" customWidth="1"/>
    <col min="8" max="8" width="10.625" style="33" customWidth="1"/>
    <col min="9" max="9" width="9.125" style="25" customWidth="1"/>
    <col min="10" max="10" width="11.125" style="25" bestFit="1" customWidth="1"/>
    <col min="11" max="16384" width="9.125" style="25" customWidth="1"/>
  </cols>
  <sheetData>
    <row r="1" spans="1:8" ht="24.75" customHeight="1" thickBot="1">
      <c r="A1" s="272" t="str">
        <f>OKŁADKA!A6</f>
        <v>KOSZTORYS OFERTOWY</v>
      </c>
      <c r="B1" s="273"/>
      <c r="C1" s="273"/>
      <c r="D1" s="273"/>
      <c r="E1" s="273"/>
      <c r="F1" s="273"/>
      <c r="G1" s="273"/>
      <c r="H1" s="274"/>
    </row>
    <row r="2" spans="1:8" ht="69.75" customHeight="1" thickBot="1">
      <c r="A2" s="275" t="str">
        <f>OKŁADKA!A10</f>
        <v>„Przebudowa mostu na potoku bez nazwy w ciągu drogi powiatowej nr 1296R Dębica - Wielopole w m. Brzeziny, km 4+830"</v>
      </c>
      <c r="B2" s="276"/>
      <c r="C2" s="276"/>
      <c r="D2" s="276"/>
      <c r="E2" s="276"/>
      <c r="F2" s="276"/>
      <c r="G2" s="276"/>
      <c r="H2" s="277"/>
    </row>
    <row r="3" spans="1:8" ht="30" customHeight="1" thickBot="1">
      <c r="A3" s="278" t="s">
        <v>269</v>
      </c>
      <c r="B3" s="279"/>
      <c r="C3" s="279"/>
      <c r="D3" s="279"/>
      <c r="E3" s="279"/>
      <c r="F3" s="279"/>
      <c r="G3" s="279"/>
      <c r="H3" s="280"/>
    </row>
    <row r="4" spans="1:8" ht="15" customHeight="1" thickBot="1">
      <c r="A4" s="165"/>
      <c r="B4" s="166"/>
      <c r="C4" s="167"/>
      <c r="D4" s="168"/>
      <c r="E4" s="168"/>
      <c r="F4" s="169"/>
      <c r="G4" s="170"/>
      <c r="H4" s="171"/>
    </row>
    <row r="5" spans="1:8" ht="21.75" customHeight="1">
      <c r="A5" s="281" t="s">
        <v>2</v>
      </c>
      <c r="B5" s="264" t="s">
        <v>39</v>
      </c>
      <c r="C5" s="284" t="s">
        <v>40</v>
      </c>
      <c r="D5" s="286" t="s">
        <v>23</v>
      </c>
      <c r="E5" s="286" t="s">
        <v>18</v>
      </c>
      <c r="F5" s="286"/>
      <c r="G5" s="302" t="s">
        <v>21</v>
      </c>
      <c r="H5" s="296" t="s">
        <v>22</v>
      </c>
    </row>
    <row r="6" spans="1:8" ht="21.75" customHeight="1" thickBot="1">
      <c r="A6" s="282"/>
      <c r="B6" s="283"/>
      <c r="C6" s="285"/>
      <c r="D6" s="287"/>
      <c r="E6" s="62" t="s">
        <v>19</v>
      </c>
      <c r="F6" s="63" t="s">
        <v>43</v>
      </c>
      <c r="G6" s="303"/>
      <c r="H6" s="297"/>
    </row>
    <row r="7" spans="1:8" ht="30" customHeight="1" thickBot="1">
      <c r="A7" s="298" t="s">
        <v>50</v>
      </c>
      <c r="B7" s="299"/>
      <c r="C7" s="299"/>
      <c r="D7" s="299"/>
      <c r="E7" s="299"/>
      <c r="F7" s="299"/>
      <c r="G7" s="299"/>
      <c r="H7" s="300"/>
    </row>
    <row r="8" spans="1:8" ht="30" customHeight="1">
      <c r="A8" s="73" t="s">
        <v>20</v>
      </c>
      <c r="B8" s="74" t="s">
        <v>45</v>
      </c>
      <c r="C8" s="97"/>
      <c r="D8" s="74" t="s">
        <v>35</v>
      </c>
      <c r="E8" s="74" t="s">
        <v>20</v>
      </c>
      <c r="F8" s="74" t="s">
        <v>20</v>
      </c>
      <c r="G8" s="74" t="s">
        <v>20</v>
      </c>
      <c r="H8" s="75" t="s">
        <v>20</v>
      </c>
    </row>
    <row r="9" spans="1:8" ht="30" customHeight="1">
      <c r="A9" s="60" t="s">
        <v>20</v>
      </c>
      <c r="B9" s="24" t="s">
        <v>7</v>
      </c>
      <c r="C9" s="98"/>
      <c r="D9" s="55" t="s">
        <v>44</v>
      </c>
      <c r="E9" s="24" t="s">
        <v>20</v>
      </c>
      <c r="F9" s="24" t="s">
        <v>20</v>
      </c>
      <c r="G9" s="24" t="s">
        <v>20</v>
      </c>
      <c r="H9" s="54" t="s">
        <v>20</v>
      </c>
    </row>
    <row r="10" spans="1:8" ht="30" customHeight="1">
      <c r="A10" s="59">
        <v>1</v>
      </c>
      <c r="B10" s="20" t="s">
        <v>7</v>
      </c>
      <c r="C10" s="72">
        <v>11</v>
      </c>
      <c r="D10" s="56" t="s">
        <v>63</v>
      </c>
      <c r="E10" s="20" t="s">
        <v>3</v>
      </c>
      <c r="F10" s="21">
        <f>F11+F12</f>
        <v>0.08</v>
      </c>
      <c r="G10" s="57"/>
      <c r="H10" s="46" t="str">
        <f>IF(ROUND(F10*G10,2)=0," ",ROUND(F10*G10,2))</f>
        <v> </v>
      </c>
    </row>
    <row r="11" spans="1:8" ht="30" customHeight="1" hidden="1">
      <c r="A11" s="59"/>
      <c r="B11" s="20"/>
      <c r="C11" s="72"/>
      <c r="D11" s="56" t="s">
        <v>146</v>
      </c>
      <c r="E11" s="20"/>
      <c r="F11" s="21">
        <v>0.04</v>
      </c>
      <c r="G11" s="57"/>
      <c r="H11" s="46"/>
    </row>
    <row r="12" spans="1:8" ht="30" customHeight="1" hidden="1">
      <c r="A12" s="59"/>
      <c r="B12" s="20"/>
      <c r="C12" s="72"/>
      <c r="D12" s="56" t="s">
        <v>107</v>
      </c>
      <c r="E12" s="20"/>
      <c r="F12" s="21">
        <v>0.04</v>
      </c>
      <c r="G12" s="57"/>
      <c r="H12" s="46"/>
    </row>
    <row r="13" spans="1:8" ht="30" customHeight="1">
      <c r="A13" s="60" t="s">
        <v>20</v>
      </c>
      <c r="B13" s="24" t="s">
        <v>166</v>
      </c>
      <c r="C13" s="139"/>
      <c r="D13" s="55" t="s">
        <v>173</v>
      </c>
      <c r="E13" s="24" t="s">
        <v>20</v>
      </c>
      <c r="F13" s="24" t="s">
        <v>20</v>
      </c>
      <c r="G13" s="24" t="s">
        <v>20</v>
      </c>
      <c r="H13" s="54" t="s">
        <v>20</v>
      </c>
    </row>
    <row r="14" spans="1:8" ht="41.25">
      <c r="A14" s="59">
        <f>A10+1</f>
        <v>2</v>
      </c>
      <c r="B14" s="20" t="s">
        <v>166</v>
      </c>
      <c r="C14" s="72" t="s">
        <v>62</v>
      </c>
      <c r="D14" s="56" t="s">
        <v>168</v>
      </c>
      <c r="E14" s="26" t="s">
        <v>167</v>
      </c>
      <c r="F14" s="61">
        <f>F15</f>
        <v>4</v>
      </c>
      <c r="G14" s="57"/>
      <c r="H14" s="46" t="str">
        <f>IF(ROUND(F14*G14,2)=0," ",ROUND(F14*G14,2))</f>
        <v> </v>
      </c>
    </row>
    <row r="15" spans="1:8" ht="25.5" customHeight="1" hidden="1">
      <c r="A15" s="59"/>
      <c r="B15" s="143"/>
      <c r="C15" s="144"/>
      <c r="D15" s="56" t="s">
        <v>174</v>
      </c>
      <c r="E15" s="26" t="s">
        <v>167</v>
      </c>
      <c r="F15" s="61">
        <v>4</v>
      </c>
      <c r="G15" s="85"/>
      <c r="H15" s="86"/>
    </row>
    <row r="16" spans="1:8" ht="39.75" customHeight="1">
      <c r="A16" s="59">
        <f>A14+1</f>
        <v>3</v>
      </c>
      <c r="B16" s="20" t="s">
        <v>166</v>
      </c>
      <c r="C16" s="72" t="s">
        <v>106</v>
      </c>
      <c r="D16" s="56" t="s">
        <v>169</v>
      </c>
      <c r="E16" s="26" t="s">
        <v>167</v>
      </c>
      <c r="F16" s="61">
        <f>F17</f>
        <v>3</v>
      </c>
      <c r="G16" s="57"/>
      <c r="H16" s="46" t="str">
        <f>IF(ROUND(F16*G16,2)=0," ",ROUND(F16*G16,2))</f>
        <v> </v>
      </c>
    </row>
    <row r="17" spans="1:8" ht="27.75" customHeight="1" hidden="1">
      <c r="A17" s="59"/>
      <c r="B17" s="143"/>
      <c r="C17" s="144"/>
      <c r="D17" s="56" t="s">
        <v>175</v>
      </c>
      <c r="E17" s="26" t="s">
        <v>167</v>
      </c>
      <c r="F17" s="61">
        <v>3</v>
      </c>
      <c r="G17" s="85"/>
      <c r="H17" s="86"/>
    </row>
    <row r="18" spans="1:8" ht="41.25">
      <c r="A18" s="59">
        <f>A16+1</f>
        <v>4</v>
      </c>
      <c r="B18" s="20" t="s">
        <v>166</v>
      </c>
      <c r="C18" s="72" t="s">
        <v>101</v>
      </c>
      <c r="D18" s="56" t="s">
        <v>170</v>
      </c>
      <c r="E18" s="26" t="s">
        <v>167</v>
      </c>
      <c r="F18" s="61">
        <f>F19</f>
        <v>5</v>
      </c>
      <c r="G18" s="57"/>
      <c r="H18" s="46" t="str">
        <f>IF(ROUND(F18*G18,2)=0," ",ROUND(F18*G18,2))</f>
        <v> </v>
      </c>
    </row>
    <row r="19" spans="1:8" ht="25.5" customHeight="1" hidden="1">
      <c r="A19" s="59"/>
      <c r="B19" s="143"/>
      <c r="C19" s="144"/>
      <c r="D19" s="56" t="s">
        <v>176</v>
      </c>
      <c r="E19" s="26" t="s">
        <v>167</v>
      </c>
      <c r="F19" s="61">
        <v>5</v>
      </c>
      <c r="G19" s="85"/>
      <c r="H19" s="86"/>
    </row>
    <row r="20" spans="1:8" ht="30" customHeight="1">
      <c r="A20" s="59">
        <f>A18+1</f>
        <v>5</v>
      </c>
      <c r="B20" s="20" t="s">
        <v>166</v>
      </c>
      <c r="C20" s="72" t="s">
        <v>98</v>
      </c>
      <c r="D20" s="56" t="s">
        <v>171</v>
      </c>
      <c r="E20" s="26" t="s">
        <v>172</v>
      </c>
      <c r="F20" s="21">
        <f>F21</f>
        <v>0.05</v>
      </c>
      <c r="G20" s="57"/>
      <c r="H20" s="46">
        <f>F20*G20</f>
        <v>0</v>
      </c>
    </row>
    <row r="21" spans="1:8" ht="24.75" customHeight="1" hidden="1">
      <c r="A21" s="172"/>
      <c r="B21" s="145"/>
      <c r="C21" s="146"/>
      <c r="D21" s="106" t="s">
        <v>177</v>
      </c>
      <c r="E21" s="62" t="s">
        <v>172</v>
      </c>
      <c r="F21" s="84">
        <f>(60*4*2)/10000</f>
        <v>0.05</v>
      </c>
      <c r="G21" s="147"/>
      <c r="H21" s="148"/>
    </row>
    <row r="22" spans="1:8" ht="30" customHeight="1">
      <c r="A22" s="60" t="s">
        <v>20</v>
      </c>
      <c r="B22" s="24" t="s">
        <v>42</v>
      </c>
      <c r="C22" s="98"/>
      <c r="D22" s="55" t="s">
        <v>46</v>
      </c>
      <c r="E22" s="24" t="s">
        <v>20</v>
      </c>
      <c r="F22" s="70" t="s">
        <v>20</v>
      </c>
      <c r="G22" s="24" t="s">
        <v>20</v>
      </c>
      <c r="H22" s="54" t="s">
        <v>20</v>
      </c>
    </row>
    <row r="23" spans="1:8" ht="30" customHeight="1">
      <c r="A23" s="59">
        <f>A20+1</f>
        <v>6</v>
      </c>
      <c r="B23" s="20" t="s">
        <v>42</v>
      </c>
      <c r="C23" s="72">
        <v>12</v>
      </c>
      <c r="D23" s="56" t="s">
        <v>64</v>
      </c>
      <c r="E23" s="26" t="s">
        <v>26</v>
      </c>
      <c r="F23" s="21">
        <f>SUM(F24:F25)</f>
        <v>720</v>
      </c>
      <c r="G23" s="57"/>
      <c r="H23" s="46" t="str">
        <f>IF(ROUND(F23*G23,2)=0," ",ROUND(F23*G23,2))</f>
        <v> </v>
      </c>
    </row>
    <row r="24" spans="1:8" ht="30" customHeight="1" hidden="1">
      <c r="A24" s="59"/>
      <c r="B24" s="20"/>
      <c r="C24" s="72"/>
      <c r="D24" s="56" t="s">
        <v>275</v>
      </c>
      <c r="E24" s="20"/>
      <c r="F24" s="21">
        <f>(5+6)*40</f>
        <v>440</v>
      </c>
      <c r="G24" s="57"/>
      <c r="H24" s="46"/>
    </row>
    <row r="25" spans="1:8" ht="30.75" customHeight="1" hidden="1">
      <c r="A25" s="82"/>
      <c r="B25" s="83"/>
      <c r="C25" s="99"/>
      <c r="D25" s="106" t="s">
        <v>276</v>
      </c>
      <c r="E25" s="83"/>
      <c r="F25" s="84">
        <f>7*40</f>
        <v>280</v>
      </c>
      <c r="G25" s="85"/>
      <c r="H25" s="86"/>
    </row>
    <row r="26" spans="1:8" ht="30.75" customHeight="1">
      <c r="A26" s="60" t="s">
        <v>20</v>
      </c>
      <c r="B26" s="24" t="s">
        <v>128</v>
      </c>
      <c r="C26" s="98"/>
      <c r="D26" s="55" t="s">
        <v>129</v>
      </c>
      <c r="E26" s="24" t="s">
        <v>20</v>
      </c>
      <c r="F26" s="70" t="s">
        <v>20</v>
      </c>
      <c r="G26" s="24" t="s">
        <v>20</v>
      </c>
      <c r="H26" s="54" t="s">
        <v>20</v>
      </c>
    </row>
    <row r="27" spans="1:8" ht="45.75" customHeight="1">
      <c r="A27" s="59">
        <f>A23+1</f>
        <v>7</v>
      </c>
      <c r="B27" s="20" t="s">
        <v>128</v>
      </c>
      <c r="C27" s="72">
        <v>11</v>
      </c>
      <c r="D27" s="56" t="s">
        <v>349</v>
      </c>
      <c r="E27" s="26" t="s">
        <v>31</v>
      </c>
      <c r="F27" s="61">
        <f>SUM(F28:F28)</f>
        <v>1</v>
      </c>
      <c r="G27" s="57"/>
      <c r="H27" s="46" t="str">
        <f>IF(ROUND(F27*G27,2)=0," ",ROUND(F27*G27,2))</f>
        <v> </v>
      </c>
    </row>
    <row r="28" spans="1:8" ht="3.75" customHeight="1" hidden="1">
      <c r="A28" s="59"/>
      <c r="B28" s="20"/>
      <c r="C28" s="72"/>
      <c r="D28" s="56" t="s">
        <v>178</v>
      </c>
      <c r="E28" s="20"/>
      <c r="F28" s="61">
        <v>1</v>
      </c>
      <c r="G28" s="57"/>
      <c r="H28" s="46"/>
    </row>
    <row r="29" spans="1:8" ht="30.75" customHeight="1">
      <c r="A29" s="60" t="s">
        <v>20</v>
      </c>
      <c r="B29" s="24" t="s">
        <v>132</v>
      </c>
      <c r="C29" s="98"/>
      <c r="D29" s="55" t="s">
        <v>133</v>
      </c>
      <c r="E29" s="24" t="s">
        <v>20</v>
      </c>
      <c r="F29" s="135" t="s">
        <v>20</v>
      </c>
      <c r="G29" s="24" t="s">
        <v>20</v>
      </c>
      <c r="H29" s="54" t="s">
        <v>20</v>
      </c>
    </row>
    <row r="30" spans="1:8" ht="30.75" customHeight="1">
      <c r="A30" s="59">
        <f>A27+1</f>
        <v>8</v>
      </c>
      <c r="B30" s="20" t="s">
        <v>132</v>
      </c>
      <c r="C30" s="72" t="s">
        <v>62</v>
      </c>
      <c r="D30" s="56" t="s">
        <v>134</v>
      </c>
      <c r="E30" s="26" t="s">
        <v>26</v>
      </c>
      <c r="F30" s="136">
        <f>SUM(F31)</f>
        <v>288</v>
      </c>
      <c r="G30" s="57"/>
      <c r="H30" s="46" t="str">
        <f>IF(ROUND(F30*G30,2)=0," ",ROUND(F30*G30,2))</f>
        <v> </v>
      </c>
    </row>
    <row r="31" spans="1:8" ht="54" customHeight="1" hidden="1">
      <c r="A31" s="59"/>
      <c r="B31" s="20"/>
      <c r="C31" s="72"/>
      <c r="D31" s="56" t="s">
        <v>277</v>
      </c>
      <c r="E31" s="20"/>
      <c r="F31" s="136">
        <f>6*40*1.2</f>
        <v>288</v>
      </c>
      <c r="G31" s="57"/>
      <c r="H31" s="46"/>
    </row>
    <row r="32" spans="1:8" ht="30.75" customHeight="1">
      <c r="A32" s="59">
        <f>A30+1</f>
        <v>9</v>
      </c>
      <c r="B32" s="20" t="s">
        <v>132</v>
      </c>
      <c r="C32" s="72" t="s">
        <v>98</v>
      </c>
      <c r="D32" s="56" t="s">
        <v>135</v>
      </c>
      <c r="E32" s="26" t="s">
        <v>26</v>
      </c>
      <c r="F32" s="21">
        <f>SUM(F33)</f>
        <v>220</v>
      </c>
      <c r="G32" s="57"/>
      <c r="H32" s="46" t="str">
        <f>IF(ROUND(F32*G32,2)=0," ",ROUND(F32*G32,2))</f>
        <v> </v>
      </c>
    </row>
    <row r="33" spans="1:8" ht="43.5" customHeight="1" hidden="1">
      <c r="A33" s="59"/>
      <c r="B33" s="20"/>
      <c r="C33" s="72"/>
      <c r="D33" s="56" t="s">
        <v>278</v>
      </c>
      <c r="E33" s="20"/>
      <c r="F33" s="21">
        <f>5.5*40</f>
        <v>220</v>
      </c>
      <c r="G33" s="57"/>
      <c r="H33" s="46"/>
    </row>
    <row r="34" spans="1:8" ht="30" customHeight="1" thickBot="1">
      <c r="A34" s="76"/>
      <c r="B34" s="77"/>
      <c r="C34" s="100"/>
      <c r="D34" s="301" t="s">
        <v>58</v>
      </c>
      <c r="E34" s="301"/>
      <c r="F34" s="301"/>
      <c r="G34" s="301"/>
      <c r="H34" s="78" t="str">
        <f>IF(SUM(H10,H14,H16,H18,H20,H23,H27,H30,H32)=0," ",SUM(H10,H14,H16,H18,H20,H23,H27,H30,H32))</f>
        <v> </v>
      </c>
    </row>
    <row r="35" spans="1:8" ht="30" customHeight="1">
      <c r="A35" s="73" t="s">
        <v>20</v>
      </c>
      <c r="B35" s="74" t="s">
        <v>47</v>
      </c>
      <c r="C35" s="97"/>
      <c r="D35" s="74" t="s">
        <v>36</v>
      </c>
      <c r="E35" s="74" t="s">
        <v>20</v>
      </c>
      <c r="F35" s="74" t="s">
        <v>20</v>
      </c>
      <c r="G35" s="74" t="s">
        <v>20</v>
      </c>
      <c r="H35" s="75" t="s">
        <v>20</v>
      </c>
    </row>
    <row r="36" spans="1:8" ht="30" customHeight="1">
      <c r="A36" s="60" t="s">
        <v>20</v>
      </c>
      <c r="B36" s="24" t="s">
        <v>48</v>
      </c>
      <c r="C36" s="98"/>
      <c r="D36" s="55" t="s">
        <v>49</v>
      </c>
      <c r="E36" s="24" t="s">
        <v>20</v>
      </c>
      <c r="F36" s="24" t="s">
        <v>20</v>
      </c>
      <c r="G36" s="24" t="s">
        <v>20</v>
      </c>
      <c r="H36" s="54" t="s">
        <v>20</v>
      </c>
    </row>
    <row r="37" spans="1:8" ht="30" customHeight="1">
      <c r="A37" s="59">
        <f>A32+1</f>
        <v>10</v>
      </c>
      <c r="B37" s="20" t="s">
        <v>48</v>
      </c>
      <c r="C37" s="72" t="s">
        <v>62</v>
      </c>
      <c r="D37" s="56" t="s">
        <v>99</v>
      </c>
      <c r="E37" s="26" t="s">
        <v>25</v>
      </c>
      <c r="F37" s="21">
        <f>SUM(F38)</f>
        <v>112</v>
      </c>
      <c r="G37" s="57"/>
      <c r="H37" s="46" t="str">
        <f>IF(ROUND(F37*G37,2)=0," ",ROUND(F37*G37,2))</f>
        <v> </v>
      </c>
    </row>
    <row r="38" spans="1:8" ht="69" customHeight="1" hidden="1">
      <c r="A38" s="66"/>
      <c r="B38" s="64"/>
      <c r="C38" s="123"/>
      <c r="D38" s="56" t="s">
        <v>300</v>
      </c>
      <c r="E38" s="26"/>
      <c r="F38" s="28">
        <f>0.7*4*40</f>
        <v>112</v>
      </c>
      <c r="G38" s="27"/>
      <c r="H38" s="52"/>
    </row>
    <row r="39" spans="1:8" ht="39.75" customHeight="1">
      <c r="A39" s="59">
        <f>A37+1</f>
        <v>11</v>
      </c>
      <c r="B39" s="20" t="s">
        <v>48</v>
      </c>
      <c r="C39" s="72">
        <v>15</v>
      </c>
      <c r="D39" s="56" t="s">
        <v>144</v>
      </c>
      <c r="E39" s="26" t="s">
        <v>25</v>
      </c>
      <c r="F39" s="21">
        <f>SUM(F40:F44)</f>
        <v>680.6</v>
      </c>
      <c r="G39" s="57"/>
      <c r="H39" s="46" t="str">
        <f>IF(ROUND(F39*G39,2)=0," ",ROUND(F39*G39,2))</f>
        <v> </v>
      </c>
    </row>
    <row r="40" spans="1:8" ht="41.25" hidden="1">
      <c r="A40" s="130"/>
      <c r="B40" s="69"/>
      <c r="C40" s="133"/>
      <c r="D40" s="56" t="s">
        <v>302</v>
      </c>
      <c r="E40" s="26"/>
      <c r="F40" s="21">
        <f>0.3*4*40</f>
        <v>48</v>
      </c>
      <c r="G40" s="131"/>
      <c r="H40" s="132"/>
    </row>
    <row r="41" spans="1:8" ht="30" customHeight="1" hidden="1">
      <c r="A41" s="130"/>
      <c r="B41" s="69"/>
      <c r="C41" s="133"/>
      <c r="D41" s="56" t="s">
        <v>279</v>
      </c>
      <c r="E41" s="26"/>
      <c r="F41" s="21">
        <f>40*1.3*0.2*2</f>
        <v>20.8</v>
      </c>
      <c r="G41" s="131"/>
      <c r="H41" s="132"/>
    </row>
    <row r="42" spans="1:8" ht="42.75" customHeight="1" hidden="1">
      <c r="A42" s="130"/>
      <c r="B42" s="69"/>
      <c r="C42" s="133"/>
      <c r="D42" s="56" t="s">
        <v>179</v>
      </c>
      <c r="E42" s="26"/>
      <c r="F42" s="28">
        <f>2*20*12</f>
        <v>480</v>
      </c>
      <c r="G42" s="131"/>
      <c r="H42" s="132"/>
    </row>
    <row r="43" spans="1:8" ht="27" hidden="1">
      <c r="A43" s="130"/>
      <c r="B43" s="69"/>
      <c r="C43" s="133"/>
      <c r="D43" s="56" t="s">
        <v>301</v>
      </c>
      <c r="E43" s="26"/>
      <c r="F43" s="28">
        <f>1.4*(24+13)</f>
        <v>51.8</v>
      </c>
      <c r="G43" s="131"/>
      <c r="H43" s="132"/>
    </row>
    <row r="44" spans="1:8" ht="30" customHeight="1" hidden="1">
      <c r="A44" s="115"/>
      <c r="B44" s="116"/>
      <c r="C44" s="117"/>
      <c r="D44" s="56" t="s">
        <v>140</v>
      </c>
      <c r="E44" s="26"/>
      <c r="F44" s="21">
        <v>80</v>
      </c>
      <c r="G44" s="118"/>
      <c r="H44" s="119"/>
    </row>
    <row r="45" spans="1:8" ht="30" customHeight="1">
      <c r="A45" s="60" t="s">
        <v>20</v>
      </c>
      <c r="B45" s="24" t="s">
        <v>77</v>
      </c>
      <c r="C45" s="98"/>
      <c r="D45" s="55" t="s">
        <v>78</v>
      </c>
      <c r="E45" s="24" t="s">
        <v>20</v>
      </c>
      <c r="F45" s="24" t="s">
        <v>20</v>
      </c>
      <c r="G45" s="24" t="s">
        <v>20</v>
      </c>
      <c r="H45" s="54" t="s">
        <v>20</v>
      </c>
    </row>
    <row r="46" spans="1:8" ht="30" customHeight="1">
      <c r="A46" s="59">
        <f>A39+1</f>
        <v>12</v>
      </c>
      <c r="B46" s="20" t="s">
        <v>77</v>
      </c>
      <c r="C46" s="72" t="s">
        <v>62</v>
      </c>
      <c r="D46" s="56" t="s">
        <v>342</v>
      </c>
      <c r="E46" s="26" t="s">
        <v>25</v>
      </c>
      <c r="F46" s="21">
        <f>SUM(F47:F47)</f>
        <v>280</v>
      </c>
      <c r="G46" s="57"/>
      <c r="H46" s="46" t="str">
        <f>IF(ROUND(F46*G46,2)=0," ",ROUND(F46*G46,2))</f>
        <v> </v>
      </c>
    </row>
    <row r="47" spans="1:8" ht="30" customHeight="1" hidden="1">
      <c r="A47" s="82"/>
      <c r="B47" s="83"/>
      <c r="C47" s="99"/>
      <c r="D47" s="106" t="s">
        <v>341</v>
      </c>
      <c r="E47" s="62"/>
      <c r="F47" s="84">
        <f>(4+3)*40</f>
        <v>280</v>
      </c>
      <c r="G47" s="85"/>
      <c r="H47" s="86"/>
    </row>
    <row r="48" spans="1:8" ht="30" customHeight="1" thickBot="1">
      <c r="A48" s="120"/>
      <c r="B48" s="121"/>
      <c r="C48" s="122"/>
      <c r="D48" s="271" t="s">
        <v>59</v>
      </c>
      <c r="E48" s="271"/>
      <c r="F48" s="271"/>
      <c r="G48" s="271"/>
      <c r="H48" s="89" t="str">
        <f>IF(SUM(H37,H46,H39)=0," ",SUM(H37,H46,H39))</f>
        <v> </v>
      </c>
    </row>
    <row r="49" spans="1:8" ht="30" customHeight="1" thickBot="1">
      <c r="A49" s="94" t="s">
        <v>20</v>
      </c>
      <c r="B49" s="95" t="s">
        <v>65</v>
      </c>
      <c r="C49" s="102"/>
      <c r="D49" s="95" t="s">
        <v>66</v>
      </c>
      <c r="E49" s="95" t="s">
        <v>20</v>
      </c>
      <c r="F49" s="95" t="s">
        <v>20</v>
      </c>
      <c r="G49" s="95" t="s">
        <v>20</v>
      </c>
      <c r="H49" s="96" t="s">
        <v>20</v>
      </c>
    </row>
    <row r="50" spans="1:8" ht="30" customHeight="1">
      <c r="A50" s="90" t="s">
        <v>20</v>
      </c>
      <c r="B50" s="91" t="s">
        <v>147</v>
      </c>
      <c r="C50" s="103"/>
      <c r="D50" s="92" t="s">
        <v>148</v>
      </c>
      <c r="E50" s="91" t="s">
        <v>20</v>
      </c>
      <c r="F50" s="91" t="s">
        <v>20</v>
      </c>
      <c r="G50" s="91" t="s">
        <v>20</v>
      </c>
      <c r="H50" s="93" t="s">
        <v>20</v>
      </c>
    </row>
    <row r="51" spans="1:8" ht="30" customHeight="1">
      <c r="A51" s="90" t="s">
        <v>20</v>
      </c>
      <c r="B51" s="91" t="s">
        <v>67</v>
      </c>
      <c r="C51" s="103"/>
      <c r="D51" s="92" t="s">
        <v>68</v>
      </c>
      <c r="E51" s="91" t="s">
        <v>20</v>
      </c>
      <c r="F51" s="91" t="s">
        <v>20</v>
      </c>
      <c r="G51" s="91" t="s">
        <v>20</v>
      </c>
      <c r="H51" s="93" t="s">
        <v>20</v>
      </c>
    </row>
    <row r="52" spans="1:8" ht="30" customHeight="1">
      <c r="A52" s="59">
        <f>A46+1</f>
        <v>13</v>
      </c>
      <c r="B52" s="20" t="s">
        <v>67</v>
      </c>
      <c r="C52" s="72" t="s">
        <v>137</v>
      </c>
      <c r="D52" s="56" t="s">
        <v>138</v>
      </c>
      <c r="E52" s="26" t="s">
        <v>5</v>
      </c>
      <c r="F52" s="21">
        <f>F53</f>
        <v>20</v>
      </c>
      <c r="G52" s="57"/>
      <c r="H52" s="46" t="str">
        <f>IF(ROUND(F52*G52,2)=0," ",ROUND(F52*G52,2))</f>
        <v> </v>
      </c>
    </row>
    <row r="53" spans="1:8" ht="38.25" customHeight="1" hidden="1">
      <c r="A53" s="59"/>
      <c r="B53" s="20"/>
      <c r="C53" s="72"/>
      <c r="D53" s="56" t="s">
        <v>273</v>
      </c>
      <c r="E53" s="20"/>
      <c r="F53" s="21">
        <v>20</v>
      </c>
      <c r="G53" s="57"/>
      <c r="H53" s="46"/>
    </row>
    <row r="54" spans="1:13" ht="33.75" customHeight="1">
      <c r="A54" s="59">
        <f>A52+1</f>
        <v>14</v>
      </c>
      <c r="B54" s="20" t="s">
        <v>67</v>
      </c>
      <c r="C54" s="72">
        <v>14</v>
      </c>
      <c r="D54" s="56" t="s">
        <v>270</v>
      </c>
      <c r="E54" s="26" t="s">
        <v>31</v>
      </c>
      <c r="F54" s="61">
        <v>1</v>
      </c>
      <c r="G54" s="57"/>
      <c r="H54" s="46" t="str">
        <f>IF(ROUND(F54*G54,2)=0," ",ROUND(F54*G54,2))</f>
        <v> </v>
      </c>
      <c r="I54" s="25">
        <v>104000</v>
      </c>
      <c r="J54" s="25">
        <v>15500</v>
      </c>
      <c r="K54" s="25">
        <v>15000</v>
      </c>
      <c r="L54" s="25">
        <f>I54+J54+K54</f>
        <v>134500</v>
      </c>
      <c r="M54" s="25">
        <f>L54*1.2</f>
        <v>161400</v>
      </c>
    </row>
    <row r="55" spans="1:8" ht="82.5" hidden="1">
      <c r="A55" s="59"/>
      <c r="B55" s="20"/>
      <c r="C55" s="72"/>
      <c r="D55" s="56" t="s">
        <v>303</v>
      </c>
      <c r="E55" s="20"/>
      <c r="F55" s="61">
        <v>1</v>
      </c>
      <c r="G55" s="57"/>
      <c r="H55" s="46"/>
    </row>
    <row r="56" spans="1:8" ht="53.25" customHeight="1">
      <c r="A56" s="59">
        <f>A54+1</f>
        <v>15</v>
      </c>
      <c r="B56" s="20" t="s">
        <v>67</v>
      </c>
      <c r="C56" s="72">
        <v>14</v>
      </c>
      <c r="D56" s="58" t="s">
        <v>280</v>
      </c>
      <c r="E56" s="20" t="s">
        <v>26</v>
      </c>
      <c r="F56" s="21">
        <f>12*15</f>
        <v>180</v>
      </c>
      <c r="G56" s="134"/>
      <c r="H56" s="46" t="str">
        <f>IF(ROUND(F56*G56,2)=0," ",ROUND(F56*G56,2))</f>
        <v> </v>
      </c>
    </row>
    <row r="57" spans="1:8" ht="30" customHeight="1">
      <c r="A57" s="90" t="s">
        <v>20</v>
      </c>
      <c r="B57" s="91" t="s">
        <v>115</v>
      </c>
      <c r="C57" s="103"/>
      <c r="D57" s="92" t="s">
        <v>116</v>
      </c>
      <c r="E57" s="91" t="s">
        <v>20</v>
      </c>
      <c r="F57" s="91" t="s">
        <v>20</v>
      </c>
      <c r="G57" s="91" t="s">
        <v>20</v>
      </c>
      <c r="H57" s="93" t="s">
        <v>20</v>
      </c>
    </row>
    <row r="58" spans="1:8" ht="30" customHeight="1">
      <c r="A58" s="59">
        <f>A56+1</f>
        <v>16</v>
      </c>
      <c r="B58" s="20" t="s">
        <v>115</v>
      </c>
      <c r="C58" s="72" t="s">
        <v>117</v>
      </c>
      <c r="D58" s="107" t="s">
        <v>136</v>
      </c>
      <c r="E58" s="26" t="s">
        <v>5</v>
      </c>
      <c r="F58" s="21">
        <f>F59</f>
        <v>30</v>
      </c>
      <c r="G58" s="57"/>
      <c r="H58" s="46" t="str">
        <f>IF(ROUND(F58*G58,2)=0," ",ROUND(F58*G58,2))</f>
        <v> </v>
      </c>
    </row>
    <row r="59" spans="1:8" ht="84" customHeight="1" hidden="1">
      <c r="A59" s="82"/>
      <c r="B59" s="83"/>
      <c r="C59" s="99"/>
      <c r="D59" s="106" t="s">
        <v>304</v>
      </c>
      <c r="E59" s="83"/>
      <c r="F59" s="84">
        <f>2*15</f>
        <v>30</v>
      </c>
      <c r="G59" s="85"/>
      <c r="H59" s="86"/>
    </row>
    <row r="60" spans="1:8" ht="21.75" customHeight="1">
      <c r="A60" s="60" t="s">
        <v>20</v>
      </c>
      <c r="B60" s="24" t="s">
        <v>186</v>
      </c>
      <c r="C60" s="139"/>
      <c r="D60" s="55" t="s">
        <v>187</v>
      </c>
      <c r="E60" s="24" t="s">
        <v>20</v>
      </c>
      <c r="F60" s="24" t="s">
        <v>20</v>
      </c>
      <c r="G60" s="24" t="s">
        <v>20</v>
      </c>
      <c r="H60" s="54" t="s">
        <v>20</v>
      </c>
    </row>
    <row r="61" spans="1:8" ht="27">
      <c r="A61" s="59">
        <f>A58+1</f>
        <v>17</v>
      </c>
      <c r="B61" s="20" t="s">
        <v>186</v>
      </c>
      <c r="C61" s="72" t="s">
        <v>188</v>
      </c>
      <c r="D61" s="107" t="s">
        <v>350</v>
      </c>
      <c r="E61" s="26" t="s">
        <v>5</v>
      </c>
      <c r="F61" s="150">
        <f>4.5*2</f>
        <v>9</v>
      </c>
      <c r="G61" s="57"/>
      <c r="H61" s="46" t="str">
        <f>IF(ROUND(F61*G61,2)=0," ",ROUND(F61*G61,2))</f>
        <v> </v>
      </c>
    </row>
    <row r="62" spans="1:8" ht="24" customHeight="1">
      <c r="A62" s="59">
        <f>A61+1</f>
        <v>18</v>
      </c>
      <c r="B62" s="107" t="s">
        <v>186</v>
      </c>
      <c r="C62" s="72" t="s">
        <v>149</v>
      </c>
      <c r="D62" s="56" t="s">
        <v>190</v>
      </c>
      <c r="E62" s="26" t="s">
        <v>191</v>
      </c>
      <c r="F62" s="152">
        <f>F63</f>
        <v>2</v>
      </c>
      <c r="G62" s="57"/>
      <c r="H62" s="46" t="str">
        <f>IF(ROUND(F62*G62,2)=0," ",ROUND(F62*G62,2))</f>
        <v> </v>
      </c>
    </row>
    <row r="63" spans="1:8" ht="91.5" customHeight="1" hidden="1">
      <c r="A63" s="173"/>
      <c r="B63" s="137"/>
      <c r="C63" s="141"/>
      <c r="D63" s="106" t="s">
        <v>192</v>
      </c>
      <c r="E63" s="137"/>
      <c r="F63" s="153">
        <v>2</v>
      </c>
      <c r="G63" s="85"/>
      <c r="H63" s="86"/>
    </row>
    <row r="64" spans="1:8" ht="30" customHeight="1" thickBot="1">
      <c r="A64" s="87"/>
      <c r="B64" s="88"/>
      <c r="C64" s="101"/>
      <c r="D64" s="271" t="s">
        <v>69</v>
      </c>
      <c r="E64" s="271"/>
      <c r="F64" s="271"/>
      <c r="G64" s="271"/>
      <c r="H64" s="89" t="str">
        <f>IF(SUM(H52,H54,H56,H58,H61,H62)=0," ",SUM(H52,H54,H56,H58,H61,H62))</f>
        <v> </v>
      </c>
    </row>
    <row r="65" spans="1:8" ht="30" customHeight="1" thickBot="1">
      <c r="A65" s="94" t="s">
        <v>20</v>
      </c>
      <c r="B65" s="95" t="s">
        <v>70</v>
      </c>
      <c r="C65" s="102"/>
      <c r="D65" s="95" t="s">
        <v>71</v>
      </c>
      <c r="E65" s="95" t="s">
        <v>20</v>
      </c>
      <c r="F65" s="95" t="s">
        <v>20</v>
      </c>
      <c r="G65" s="95" t="s">
        <v>20</v>
      </c>
      <c r="H65" s="96" t="s">
        <v>20</v>
      </c>
    </row>
    <row r="66" spans="1:8" s="109" customFormat="1" ht="30" customHeight="1">
      <c r="A66" s="90" t="s">
        <v>20</v>
      </c>
      <c r="B66" s="91" t="s">
        <v>72</v>
      </c>
      <c r="C66" s="103"/>
      <c r="D66" s="92" t="s">
        <v>73</v>
      </c>
      <c r="E66" s="91" t="s">
        <v>20</v>
      </c>
      <c r="F66" s="91" t="s">
        <v>20</v>
      </c>
      <c r="G66" s="91" t="s">
        <v>20</v>
      </c>
      <c r="H66" s="93" t="s">
        <v>20</v>
      </c>
    </row>
    <row r="67" spans="1:8" s="109" customFormat="1" ht="38.25" customHeight="1">
      <c r="A67" s="59">
        <f>A62+1</f>
        <v>19</v>
      </c>
      <c r="B67" s="20" t="s">
        <v>72</v>
      </c>
      <c r="C67" s="72">
        <v>14</v>
      </c>
      <c r="D67" s="56" t="s">
        <v>151</v>
      </c>
      <c r="E67" s="26" t="s">
        <v>26</v>
      </c>
      <c r="F67" s="21">
        <f>F68</f>
        <v>400</v>
      </c>
      <c r="G67" s="57"/>
      <c r="H67" s="46" t="str">
        <f>IF(ROUND(F67*G67,2)=0," ",ROUND(F67*G67,2))</f>
        <v> </v>
      </c>
    </row>
    <row r="68" spans="1:8" s="109" customFormat="1" ht="30" customHeight="1" hidden="1">
      <c r="A68" s="110"/>
      <c r="B68" s="108"/>
      <c r="C68" s="111"/>
      <c r="D68" s="56" t="s">
        <v>282</v>
      </c>
      <c r="E68" s="108"/>
      <c r="F68" s="21">
        <f>10*40</f>
        <v>400</v>
      </c>
      <c r="G68" s="112"/>
      <c r="H68" s="113"/>
    </row>
    <row r="69" spans="1:8" s="109" customFormat="1" ht="30" customHeight="1">
      <c r="A69" s="90" t="s">
        <v>20</v>
      </c>
      <c r="B69" s="91" t="s">
        <v>180</v>
      </c>
      <c r="C69" s="103"/>
      <c r="D69" s="92" t="s">
        <v>181</v>
      </c>
      <c r="E69" s="91" t="s">
        <v>20</v>
      </c>
      <c r="F69" s="91" t="s">
        <v>20</v>
      </c>
      <c r="G69" s="91" t="s">
        <v>20</v>
      </c>
      <c r="H69" s="93" t="s">
        <v>20</v>
      </c>
    </row>
    <row r="70" spans="1:8" s="109" customFormat="1" ht="30" customHeight="1">
      <c r="A70" s="59">
        <f>A67+1</f>
        <v>20</v>
      </c>
      <c r="B70" s="20" t="s">
        <v>100</v>
      </c>
      <c r="C70" s="72" t="s">
        <v>101</v>
      </c>
      <c r="D70" s="56" t="s">
        <v>305</v>
      </c>
      <c r="E70" s="26" t="s">
        <v>26</v>
      </c>
      <c r="F70" s="21">
        <f>F71</f>
        <v>400</v>
      </c>
      <c r="G70" s="57"/>
      <c r="H70" s="46" t="str">
        <f>IF(ROUND(F70*G70,2)=0," ",ROUND(F70*G70,2))</f>
        <v> </v>
      </c>
    </row>
    <row r="71" spans="1:8" s="109" customFormat="1" ht="30" customHeight="1" hidden="1">
      <c r="A71" s="110"/>
      <c r="B71" s="108"/>
      <c r="C71" s="111"/>
      <c r="D71" s="56" t="s">
        <v>283</v>
      </c>
      <c r="E71" s="20"/>
      <c r="F71" s="21">
        <f>10*40</f>
        <v>400</v>
      </c>
      <c r="G71" s="112"/>
      <c r="H71" s="113"/>
    </row>
    <row r="72" spans="1:8" s="109" customFormat="1" ht="30" customHeight="1">
      <c r="A72" s="90" t="s">
        <v>20</v>
      </c>
      <c r="B72" s="91" t="s">
        <v>108</v>
      </c>
      <c r="C72" s="103"/>
      <c r="D72" s="92" t="s">
        <v>142</v>
      </c>
      <c r="E72" s="91" t="s">
        <v>20</v>
      </c>
      <c r="F72" s="91" t="s">
        <v>20</v>
      </c>
      <c r="G72" s="91" t="s">
        <v>20</v>
      </c>
      <c r="H72" s="93" t="s">
        <v>20</v>
      </c>
    </row>
    <row r="73" spans="1:8" s="109" customFormat="1" ht="30" customHeight="1">
      <c r="A73" s="59">
        <f>A70+1</f>
        <v>21</v>
      </c>
      <c r="B73" s="20" t="s">
        <v>108</v>
      </c>
      <c r="C73" s="72" t="s">
        <v>106</v>
      </c>
      <c r="D73" s="56" t="s">
        <v>109</v>
      </c>
      <c r="E73" s="26" t="s">
        <v>26</v>
      </c>
      <c r="F73" s="21">
        <f>F74</f>
        <v>942</v>
      </c>
      <c r="G73" s="57"/>
      <c r="H73" s="46" t="str">
        <f>IF(ROUND(F73*G73,2)=0," ",ROUND(F73*G73,2))</f>
        <v> </v>
      </c>
    </row>
    <row r="74" spans="1:8" s="109" customFormat="1" ht="30" customHeight="1" hidden="1">
      <c r="A74" s="110"/>
      <c r="B74" s="108"/>
      <c r="C74" s="111"/>
      <c r="D74" s="56" t="s">
        <v>154</v>
      </c>
      <c r="E74" s="20"/>
      <c r="F74" s="21">
        <f>F85+F88+F101+F96</f>
        <v>942</v>
      </c>
      <c r="G74" s="112"/>
      <c r="H74" s="113"/>
    </row>
    <row r="75" spans="1:8" s="109" customFormat="1" ht="30" customHeight="1">
      <c r="A75" s="59">
        <f>A73+1</f>
        <v>22</v>
      </c>
      <c r="B75" s="20" t="s">
        <v>108</v>
      </c>
      <c r="C75" s="72" t="s">
        <v>98</v>
      </c>
      <c r="D75" s="56" t="s">
        <v>110</v>
      </c>
      <c r="E75" s="26" t="s">
        <v>26</v>
      </c>
      <c r="F75" s="21">
        <f>F76</f>
        <v>642</v>
      </c>
      <c r="G75" s="57"/>
      <c r="H75" s="46" t="str">
        <f>IF(ROUND(F75*G75,2)=0," ",ROUND(F75*G75,2))</f>
        <v> </v>
      </c>
    </row>
    <row r="76" spans="1:8" s="109" customFormat="1" ht="30" customHeight="1" hidden="1">
      <c r="A76" s="110"/>
      <c r="B76" s="108"/>
      <c r="C76" s="111"/>
      <c r="D76" s="56" t="s">
        <v>155</v>
      </c>
      <c r="E76" s="20"/>
      <c r="F76" s="21">
        <f>F88+F101+F96</f>
        <v>642</v>
      </c>
      <c r="G76" s="112"/>
      <c r="H76" s="113"/>
    </row>
    <row r="77" spans="1:8" s="109" customFormat="1" ht="30" customHeight="1">
      <c r="A77" s="60" t="s">
        <v>20</v>
      </c>
      <c r="B77" s="24" t="s">
        <v>321</v>
      </c>
      <c r="C77" s="98"/>
      <c r="D77" s="92" t="s">
        <v>322</v>
      </c>
      <c r="E77" s="24" t="s">
        <v>20</v>
      </c>
      <c r="F77" s="24" t="s">
        <v>20</v>
      </c>
      <c r="G77" s="24" t="s">
        <v>20</v>
      </c>
      <c r="H77" s="54" t="s">
        <v>20</v>
      </c>
    </row>
    <row r="78" spans="1:8" s="109" customFormat="1" ht="30" customHeight="1">
      <c r="A78" s="59">
        <f>A75+1</f>
        <v>23</v>
      </c>
      <c r="B78" s="20" t="s">
        <v>321</v>
      </c>
      <c r="C78" s="72" t="s">
        <v>323</v>
      </c>
      <c r="D78" s="56" t="s">
        <v>324</v>
      </c>
      <c r="E78" s="26" t="s">
        <v>26</v>
      </c>
      <c r="F78" s="21">
        <f>SUM(F79:F79)</f>
        <v>64</v>
      </c>
      <c r="G78" s="57"/>
      <c r="H78" s="46" t="str">
        <f>IF(ROUND(F78*G78,2)=0," ",ROUND(F78*G78,2))</f>
        <v> </v>
      </c>
    </row>
    <row r="79" spans="1:8" s="109" customFormat="1" ht="42.75" customHeight="1" hidden="1">
      <c r="A79" s="59"/>
      <c r="B79" s="20"/>
      <c r="C79" s="72"/>
      <c r="D79" s="56" t="s">
        <v>329</v>
      </c>
      <c r="E79" s="20"/>
      <c r="F79" s="21">
        <v>64</v>
      </c>
      <c r="G79" s="57"/>
      <c r="H79" s="46"/>
    </row>
    <row r="80" spans="1:8" s="109" customFormat="1" ht="42.75" customHeight="1">
      <c r="A80" s="90" t="s">
        <v>20</v>
      </c>
      <c r="B80" s="91" t="s">
        <v>325</v>
      </c>
      <c r="C80" s="103"/>
      <c r="D80" s="92" t="s">
        <v>326</v>
      </c>
      <c r="E80" s="91" t="s">
        <v>20</v>
      </c>
      <c r="F80" s="91" t="s">
        <v>20</v>
      </c>
      <c r="G80" s="91" t="s">
        <v>20</v>
      </c>
      <c r="H80" s="93" t="s">
        <v>20</v>
      </c>
    </row>
    <row r="81" spans="1:8" s="109" customFormat="1" ht="42.75" customHeight="1">
      <c r="A81" s="59">
        <f>A78+1</f>
        <v>24</v>
      </c>
      <c r="B81" s="20" t="s">
        <v>327</v>
      </c>
      <c r="C81" s="72" t="s">
        <v>102</v>
      </c>
      <c r="D81" s="56" t="s">
        <v>328</v>
      </c>
      <c r="E81" s="26" t="s">
        <v>26</v>
      </c>
      <c r="F81" s="21">
        <f>SUM(F82:F83)</f>
        <v>64</v>
      </c>
      <c r="G81" s="57"/>
      <c r="H81" s="46" t="str">
        <f>IF(ROUND(F81*G81,2)=0," ",ROUND(F81*G81,2))</f>
        <v> </v>
      </c>
    </row>
    <row r="82" spans="1:8" s="109" customFormat="1" ht="42.75" customHeight="1" hidden="1">
      <c r="A82" s="59"/>
      <c r="B82" s="20"/>
      <c r="C82" s="72"/>
      <c r="D82" s="56" t="s">
        <v>330</v>
      </c>
      <c r="E82" s="162"/>
      <c r="F82" s="189">
        <v>64</v>
      </c>
      <c r="G82" s="57"/>
      <c r="H82" s="46"/>
    </row>
    <row r="83" spans="1:8" s="109" customFormat="1" ht="30" customHeight="1">
      <c r="A83" s="90" t="s">
        <v>20</v>
      </c>
      <c r="B83" s="91" t="s">
        <v>104</v>
      </c>
      <c r="C83" s="103"/>
      <c r="D83" s="92" t="s">
        <v>103</v>
      </c>
      <c r="E83" s="91" t="s">
        <v>20</v>
      </c>
      <c r="F83" s="91" t="s">
        <v>20</v>
      </c>
      <c r="G83" s="91" t="s">
        <v>20</v>
      </c>
      <c r="H83" s="93" t="s">
        <v>20</v>
      </c>
    </row>
    <row r="84" spans="1:8" s="109" customFormat="1" ht="30" customHeight="1">
      <c r="A84" s="59">
        <f>A81+1</f>
        <v>25</v>
      </c>
      <c r="B84" s="20" t="s">
        <v>104</v>
      </c>
      <c r="C84" s="72" t="s">
        <v>102</v>
      </c>
      <c r="D84" s="56" t="s">
        <v>182</v>
      </c>
      <c r="E84" s="26" t="s">
        <v>26</v>
      </c>
      <c r="F84" s="21">
        <f>F85</f>
        <v>300</v>
      </c>
      <c r="G84" s="57"/>
      <c r="H84" s="46" t="str">
        <f>IF(ROUND(F84*G84,2)=0," ",ROUND(F84*G84,2))</f>
        <v> </v>
      </c>
    </row>
    <row r="85" spans="1:8" s="109" customFormat="1" ht="30" customHeight="1" hidden="1">
      <c r="A85" s="110"/>
      <c r="B85" s="108"/>
      <c r="C85" s="111"/>
      <c r="D85" s="56" t="s">
        <v>306</v>
      </c>
      <c r="E85" s="20"/>
      <c r="F85" s="21">
        <f>7.5*40</f>
        <v>300</v>
      </c>
      <c r="G85" s="112"/>
      <c r="H85" s="113"/>
    </row>
    <row r="86" spans="1:8" s="109" customFormat="1" ht="30" customHeight="1">
      <c r="A86" s="90" t="s">
        <v>20</v>
      </c>
      <c r="B86" s="91" t="s">
        <v>75</v>
      </c>
      <c r="C86" s="103"/>
      <c r="D86" s="92" t="s">
        <v>76</v>
      </c>
      <c r="E86" s="91" t="s">
        <v>20</v>
      </c>
      <c r="F86" s="91" t="s">
        <v>20</v>
      </c>
      <c r="G86" s="91" t="s">
        <v>20</v>
      </c>
      <c r="H86" s="93" t="s">
        <v>20</v>
      </c>
    </row>
    <row r="87" spans="1:8" s="109" customFormat="1" ht="30" customHeight="1">
      <c r="A87" s="59">
        <f>A84+1</f>
        <v>26</v>
      </c>
      <c r="B87" s="20" t="s">
        <v>75</v>
      </c>
      <c r="C87" s="72" t="s">
        <v>105</v>
      </c>
      <c r="D87" s="56" t="s">
        <v>348</v>
      </c>
      <c r="E87" s="26" t="s">
        <v>26</v>
      </c>
      <c r="F87" s="21">
        <f>F88</f>
        <v>272</v>
      </c>
      <c r="G87" s="57"/>
      <c r="H87" s="46" t="str">
        <f>IF(ROUND(F87*G87,2)=0," ",ROUND(F87*G87,2))</f>
        <v> </v>
      </c>
    </row>
    <row r="88" spans="1:8" s="109" customFormat="1" ht="30" customHeight="1" hidden="1">
      <c r="A88" s="110"/>
      <c r="B88" s="108"/>
      <c r="C88" s="111"/>
      <c r="D88" s="56" t="s">
        <v>284</v>
      </c>
      <c r="E88" s="20"/>
      <c r="F88" s="21">
        <f>6.8*40</f>
        <v>272</v>
      </c>
      <c r="G88" s="112"/>
      <c r="H88" s="113"/>
    </row>
    <row r="89" spans="1:8" s="109" customFormat="1" ht="30" customHeight="1" thickBot="1">
      <c r="A89" s="120"/>
      <c r="B89" s="121"/>
      <c r="C89" s="122"/>
      <c r="D89" s="271" t="s">
        <v>74</v>
      </c>
      <c r="E89" s="271"/>
      <c r="F89" s="271"/>
      <c r="G89" s="271"/>
      <c r="H89" s="89" t="str">
        <f>IF(SUM(H67,H70,H73,H75,H78,H81,H84,H87)=0," ",SUM(H67,H70,H73,H75,H78,H81,H84,H87))</f>
        <v> </v>
      </c>
    </row>
    <row r="90" spans="1:8" s="109" customFormat="1" ht="30" customHeight="1" thickBot="1">
      <c r="A90" s="94" t="s">
        <v>20</v>
      </c>
      <c r="B90" s="95" t="s">
        <v>51</v>
      </c>
      <c r="C90" s="102"/>
      <c r="D90" s="95" t="s">
        <v>52</v>
      </c>
      <c r="E90" s="95" t="s">
        <v>20</v>
      </c>
      <c r="F90" s="95" t="s">
        <v>20</v>
      </c>
      <c r="G90" s="95" t="s">
        <v>20</v>
      </c>
      <c r="H90" s="96" t="s">
        <v>20</v>
      </c>
    </row>
    <row r="91" spans="1:8" s="109" customFormat="1" ht="30" customHeight="1">
      <c r="A91" s="90" t="s">
        <v>20</v>
      </c>
      <c r="B91" s="91" t="s">
        <v>81</v>
      </c>
      <c r="C91" s="103"/>
      <c r="D91" s="92" t="s">
        <v>150</v>
      </c>
      <c r="E91" s="91" t="s">
        <v>20</v>
      </c>
      <c r="F91" s="91" t="s">
        <v>20</v>
      </c>
      <c r="G91" s="91" t="s">
        <v>20</v>
      </c>
      <c r="H91" s="93" t="s">
        <v>20</v>
      </c>
    </row>
    <row r="92" spans="1:8" s="109" customFormat="1" ht="27" customHeight="1">
      <c r="A92" s="59">
        <f>A87+1</f>
        <v>27</v>
      </c>
      <c r="B92" s="20" t="s">
        <v>81</v>
      </c>
      <c r="C92" s="72">
        <v>13</v>
      </c>
      <c r="D92" s="56" t="s">
        <v>272</v>
      </c>
      <c r="E92" s="26" t="s">
        <v>26</v>
      </c>
      <c r="F92" s="21">
        <f>F93</f>
        <v>70</v>
      </c>
      <c r="G92" s="57"/>
      <c r="H92" s="46" t="str">
        <f>IF(ROUND(F92*G92,2)=0," ",ROUND(F92*G92,2))</f>
        <v> </v>
      </c>
    </row>
    <row r="93" spans="1:8" s="109" customFormat="1" ht="27.75" customHeight="1" hidden="1">
      <c r="A93" s="110"/>
      <c r="B93" s="108"/>
      <c r="C93" s="111"/>
      <c r="D93" s="56" t="s">
        <v>285</v>
      </c>
      <c r="E93" s="20"/>
      <c r="F93" s="21">
        <f>25+10+15+20</f>
        <v>70</v>
      </c>
      <c r="G93" s="112"/>
      <c r="H93" s="113"/>
    </row>
    <row r="94" spans="1:8" s="109" customFormat="1" ht="30" customHeight="1">
      <c r="A94" s="90" t="s">
        <v>20</v>
      </c>
      <c r="B94" s="91" t="s">
        <v>53</v>
      </c>
      <c r="C94" s="103"/>
      <c r="D94" s="92" t="s">
        <v>54</v>
      </c>
      <c r="E94" s="91" t="s">
        <v>20</v>
      </c>
      <c r="F94" s="91" t="s">
        <v>20</v>
      </c>
      <c r="G94" s="91" t="s">
        <v>20</v>
      </c>
      <c r="H94" s="93" t="s">
        <v>20</v>
      </c>
    </row>
    <row r="95" spans="1:8" s="109" customFormat="1" ht="30" customHeight="1">
      <c r="A95" s="59">
        <f>A92+1</f>
        <v>28</v>
      </c>
      <c r="B95" s="20" t="s">
        <v>53</v>
      </c>
      <c r="C95" s="72" t="s">
        <v>145</v>
      </c>
      <c r="D95" s="56" t="s">
        <v>346</v>
      </c>
      <c r="E95" s="26" t="s">
        <v>26</v>
      </c>
      <c r="F95" s="21">
        <f>F96</f>
        <v>260</v>
      </c>
      <c r="G95" s="57"/>
      <c r="H95" s="46" t="str">
        <f>IF(ROUND(F95*G95,2)=0," ",ROUND(F95*G95,2))</f>
        <v> </v>
      </c>
    </row>
    <row r="96" spans="1:8" s="109" customFormat="1" ht="25.5" customHeight="1" hidden="1">
      <c r="A96" s="110"/>
      <c r="B96" s="108"/>
      <c r="C96" s="111"/>
      <c r="D96" s="56" t="s">
        <v>286</v>
      </c>
      <c r="E96" s="20"/>
      <c r="F96" s="21">
        <f>6.5*40</f>
        <v>260</v>
      </c>
      <c r="G96" s="112"/>
      <c r="H96" s="113"/>
    </row>
    <row r="97" spans="1:8" s="109" customFormat="1" ht="30" customHeight="1">
      <c r="A97" s="59">
        <f>A95+1</f>
        <v>29</v>
      </c>
      <c r="B97" s="20" t="s">
        <v>53</v>
      </c>
      <c r="C97" s="72" t="s">
        <v>117</v>
      </c>
      <c r="D97" s="56" t="s">
        <v>347</v>
      </c>
      <c r="E97" s="26" t="s">
        <v>26</v>
      </c>
      <c r="F97" s="21">
        <f>SUM(F98:F98)</f>
        <v>256</v>
      </c>
      <c r="G97" s="57"/>
      <c r="H97" s="46" t="str">
        <f>IF(ROUND(F97*G97,2)=0," ",ROUND(F97*G97,2))</f>
        <v> </v>
      </c>
    </row>
    <row r="98" spans="1:8" s="109" customFormat="1" ht="24" customHeight="1" hidden="1">
      <c r="A98" s="59"/>
      <c r="B98" s="20"/>
      <c r="C98" s="72"/>
      <c r="D98" s="56" t="s">
        <v>287</v>
      </c>
      <c r="E98" s="108"/>
      <c r="F98" s="21">
        <f>6.4*40</f>
        <v>256</v>
      </c>
      <c r="G98" s="57"/>
      <c r="H98" s="46"/>
    </row>
    <row r="99" spans="1:8" s="109" customFormat="1" ht="30" customHeight="1">
      <c r="A99" s="60" t="s">
        <v>20</v>
      </c>
      <c r="B99" s="24" t="s">
        <v>124</v>
      </c>
      <c r="C99" s="98"/>
      <c r="D99" s="55" t="s">
        <v>123</v>
      </c>
      <c r="E99" s="24" t="s">
        <v>20</v>
      </c>
      <c r="F99" s="24" t="s">
        <v>20</v>
      </c>
      <c r="G99" s="24" t="s">
        <v>20</v>
      </c>
      <c r="H99" s="54" t="s">
        <v>20</v>
      </c>
    </row>
    <row r="100" spans="1:8" s="109" customFormat="1" ht="46.5" customHeight="1">
      <c r="A100" s="59">
        <f>A97+1</f>
        <v>30</v>
      </c>
      <c r="B100" s="20" t="s">
        <v>124</v>
      </c>
      <c r="C100" s="72" t="s">
        <v>125</v>
      </c>
      <c r="D100" s="56" t="s">
        <v>185</v>
      </c>
      <c r="E100" s="26" t="s">
        <v>26</v>
      </c>
      <c r="F100" s="21">
        <f>F101</f>
        <v>110</v>
      </c>
      <c r="G100" s="57"/>
      <c r="H100" s="46" t="str">
        <f>IF(ROUND(F100*G100,2)=0," ",ROUND(F100*G100,2))</f>
        <v> </v>
      </c>
    </row>
    <row r="101" spans="1:8" s="109" customFormat="1" ht="27.75" customHeight="1" hidden="1">
      <c r="A101" s="59"/>
      <c r="B101" s="20"/>
      <c r="C101" s="72"/>
      <c r="D101" s="56" t="s">
        <v>288</v>
      </c>
      <c r="E101" s="20"/>
      <c r="F101" s="21">
        <f>10*5.5*2</f>
        <v>110</v>
      </c>
      <c r="G101" s="57"/>
      <c r="H101" s="46"/>
    </row>
    <row r="102" spans="1:8" s="109" customFormat="1" ht="30" customHeight="1" thickBot="1">
      <c r="A102" s="79"/>
      <c r="B102" s="77"/>
      <c r="C102" s="100"/>
      <c r="D102" s="301" t="s">
        <v>60</v>
      </c>
      <c r="E102" s="301"/>
      <c r="F102" s="301"/>
      <c r="G102" s="301"/>
      <c r="H102" s="78" t="str">
        <f>IF(SUM(H92,H95,H100,H97)=0," ",SUM(H92,H95,H100,H97))</f>
        <v> </v>
      </c>
    </row>
    <row r="103" spans="1:8" s="109" customFormat="1" ht="30" customHeight="1">
      <c r="A103" s="73" t="s">
        <v>20</v>
      </c>
      <c r="B103" s="74" t="s">
        <v>55</v>
      </c>
      <c r="C103" s="97"/>
      <c r="D103" s="74" t="s">
        <v>37</v>
      </c>
      <c r="E103" s="74" t="s">
        <v>20</v>
      </c>
      <c r="F103" s="74" t="s">
        <v>20</v>
      </c>
      <c r="G103" s="74" t="s">
        <v>20</v>
      </c>
      <c r="H103" s="75" t="s">
        <v>20</v>
      </c>
    </row>
    <row r="104" spans="1:8" s="109" customFormat="1" ht="30" customHeight="1">
      <c r="A104" s="60" t="s">
        <v>20</v>
      </c>
      <c r="B104" s="24" t="s">
        <v>79</v>
      </c>
      <c r="C104" s="98"/>
      <c r="D104" s="55" t="s">
        <v>80</v>
      </c>
      <c r="E104" s="24" t="s">
        <v>20</v>
      </c>
      <c r="F104" s="24" t="s">
        <v>20</v>
      </c>
      <c r="G104" s="24" t="s">
        <v>20</v>
      </c>
      <c r="H104" s="54" t="s">
        <v>20</v>
      </c>
    </row>
    <row r="105" spans="1:8" s="109" customFormat="1" ht="30" customHeight="1">
      <c r="A105" s="59">
        <f>A100+1</f>
        <v>31</v>
      </c>
      <c r="B105" s="20" t="s">
        <v>79</v>
      </c>
      <c r="C105" s="72">
        <v>22</v>
      </c>
      <c r="D105" s="56" t="s">
        <v>130</v>
      </c>
      <c r="E105" s="26" t="s">
        <v>26</v>
      </c>
      <c r="F105" s="21">
        <f>F106</f>
        <v>150</v>
      </c>
      <c r="G105" s="57"/>
      <c r="H105" s="46" t="str">
        <f>IF(ROUND(F105*G105,2)=0," ",ROUND(F105*G105,2))</f>
        <v> </v>
      </c>
    </row>
    <row r="106" spans="1:8" s="109" customFormat="1" ht="30" customHeight="1" hidden="1">
      <c r="A106" s="59"/>
      <c r="B106" s="20"/>
      <c r="C106" s="72"/>
      <c r="D106" s="56" t="s">
        <v>307</v>
      </c>
      <c r="E106" s="26"/>
      <c r="F106" s="21">
        <f>3.5*20+3*10+2*10+2*15</f>
        <v>150</v>
      </c>
      <c r="G106" s="57"/>
      <c r="H106" s="46"/>
    </row>
    <row r="107" spans="1:8" s="109" customFormat="1" ht="40.5" customHeight="1">
      <c r="A107" s="59">
        <f>A105+1</f>
        <v>32</v>
      </c>
      <c r="B107" s="20" t="s">
        <v>79</v>
      </c>
      <c r="C107" s="72" t="s">
        <v>291</v>
      </c>
      <c r="D107" s="56" t="s">
        <v>292</v>
      </c>
      <c r="E107" s="26" t="s">
        <v>26</v>
      </c>
      <c r="F107" s="188">
        <f>F108</f>
        <v>29.6</v>
      </c>
      <c r="G107" s="57"/>
      <c r="H107" s="46" t="str">
        <f>IF(ROUND(F107*G107,2)=0," ",ROUND(F107*G107,2))</f>
        <v> </v>
      </c>
    </row>
    <row r="108" spans="1:8" s="109" customFormat="1" ht="72.75" customHeight="1" hidden="1">
      <c r="A108" s="59"/>
      <c r="B108" s="20"/>
      <c r="C108" s="72"/>
      <c r="D108" s="56" t="s">
        <v>308</v>
      </c>
      <c r="E108" s="20"/>
      <c r="F108" s="188">
        <f>2*0.4*(24+13)</f>
        <v>29.6</v>
      </c>
      <c r="G108" s="57"/>
      <c r="H108" s="46"/>
    </row>
    <row r="109" spans="1:8" s="109" customFormat="1" ht="30" customHeight="1">
      <c r="A109" s="59">
        <f>A107+1</f>
        <v>33</v>
      </c>
      <c r="B109" s="20" t="s">
        <v>79</v>
      </c>
      <c r="C109" s="72" t="s">
        <v>92</v>
      </c>
      <c r="D109" s="56" t="s">
        <v>143</v>
      </c>
      <c r="E109" s="26" t="s">
        <v>26</v>
      </c>
      <c r="F109" s="21">
        <f>F110</f>
        <v>66</v>
      </c>
      <c r="G109" s="57"/>
      <c r="H109" s="46" t="str">
        <f>IF(ROUND(F109*G109,2)=0," ",ROUND(F109*G109,2))</f>
        <v> </v>
      </c>
    </row>
    <row r="110" spans="1:8" s="109" customFormat="1" ht="54.75" hidden="1">
      <c r="A110" s="59"/>
      <c r="B110" s="20"/>
      <c r="C110" s="72"/>
      <c r="D110" s="56" t="s">
        <v>309</v>
      </c>
      <c r="E110" s="20"/>
      <c r="F110" s="21">
        <f>11*1.5*4</f>
        <v>66</v>
      </c>
      <c r="G110" s="57"/>
      <c r="H110" s="46"/>
    </row>
    <row r="111" spans="1:8" s="109" customFormat="1" ht="27">
      <c r="A111" s="59">
        <f>A109+1</f>
        <v>34</v>
      </c>
      <c r="B111" s="20" t="s">
        <v>79</v>
      </c>
      <c r="C111" s="72" t="s">
        <v>114</v>
      </c>
      <c r="D111" s="56" t="s">
        <v>289</v>
      </c>
      <c r="E111" s="26" t="s">
        <v>5</v>
      </c>
      <c r="F111" s="21">
        <f>SUM(F112)</f>
        <v>37</v>
      </c>
      <c r="G111" s="57"/>
      <c r="H111" s="46" t="str">
        <f>IF(ROUND(F111*G111,2)=0," ",ROUND(F111*G111,2))</f>
        <v> </v>
      </c>
    </row>
    <row r="112" spans="1:8" s="109" customFormat="1" ht="54.75" hidden="1">
      <c r="A112" s="59"/>
      <c r="B112" s="20"/>
      <c r="C112" s="72"/>
      <c r="D112" s="187" t="s">
        <v>290</v>
      </c>
      <c r="E112" s="20"/>
      <c r="F112" s="21">
        <f>24+13</f>
        <v>37</v>
      </c>
      <c r="G112" s="57"/>
      <c r="H112" s="46"/>
    </row>
    <row r="113" spans="1:8" s="109" customFormat="1" ht="30" customHeight="1" thickBot="1">
      <c r="A113" s="124"/>
      <c r="B113" s="26"/>
      <c r="C113" s="125"/>
      <c r="D113" s="290" t="s">
        <v>56</v>
      </c>
      <c r="E113" s="290"/>
      <c r="F113" s="290"/>
      <c r="G113" s="290"/>
      <c r="H113" s="126" t="str">
        <f>IF(SUM(H105,H107,H109,H111)=0," ",SUM(H105,H107,H109,H111))</f>
        <v> </v>
      </c>
    </row>
    <row r="114" spans="1:8" s="109" customFormat="1" ht="30" customHeight="1">
      <c r="A114" s="73" t="s">
        <v>20</v>
      </c>
      <c r="B114" s="74" t="s">
        <v>157</v>
      </c>
      <c r="C114" s="97"/>
      <c r="D114" s="74" t="s">
        <v>158</v>
      </c>
      <c r="E114" s="74" t="s">
        <v>20</v>
      </c>
      <c r="F114" s="74" t="s">
        <v>20</v>
      </c>
      <c r="G114" s="74" t="s">
        <v>20</v>
      </c>
      <c r="H114" s="75" t="s">
        <v>20</v>
      </c>
    </row>
    <row r="115" spans="1:8" s="109" customFormat="1" ht="30" customHeight="1">
      <c r="A115" s="60" t="s">
        <v>20</v>
      </c>
      <c r="B115" s="24" t="s">
        <v>159</v>
      </c>
      <c r="C115" s="98"/>
      <c r="D115" s="55" t="s">
        <v>160</v>
      </c>
      <c r="E115" s="24" t="s">
        <v>20</v>
      </c>
      <c r="F115" s="24" t="s">
        <v>20</v>
      </c>
      <c r="G115" s="24" t="s">
        <v>20</v>
      </c>
      <c r="H115" s="54" t="s">
        <v>20</v>
      </c>
    </row>
    <row r="116" spans="1:8" s="109" customFormat="1" ht="50.25" customHeight="1">
      <c r="A116" s="59">
        <f>A111+1</f>
        <v>35</v>
      </c>
      <c r="B116" s="20" t="s">
        <v>159</v>
      </c>
      <c r="C116" s="72">
        <v>12</v>
      </c>
      <c r="D116" s="56" t="s">
        <v>161</v>
      </c>
      <c r="E116" s="26" t="s">
        <v>5</v>
      </c>
      <c r="F116" s="188">
        <f>SUM(F117:F117)</f>
        <v>32</v>
      </c>
      <c r="G116" s="57"/>
      <c r="H116" s="46" t="str">
        <f>IF(ROUND(F116*G116,2)=0," ",ROUND(F116*G116,2))</f>
        <v> </v>
      </c>
    </row>
    <row r="117" spans="1:8" s="109" customFormat="1" ht="30" customHeight="1" hidden="1">
      <c r="A117" s="59"/>
      <c r="B117" s="20"/>
      <c r="C117" s="72"/>
      <c r="D117" s="56" t="s">
        <v>310</v>
      </c>
      <c r="E117" s="26"/>
      <c r="F117" s="188">
        <f>4*8</f>
        <v>32</v>
      </c>
      <c r="G117" s="57"/>
      <c r="H117" s="46"/>
    </row>
    <row r="118" spans="1:8" s="109" customFormat="1" ht="30" customHeight="1" thickBot="1">
      <c r="A118" s="124"/>
      <c r="B118" s="26"/>
      <c r="C118" s="125"/>
      <c r="D118" s="290" t="s">
        <v>162</v>
      </c>
      <c r="E118" s="290"/>
      <c r="F118" s="290"/>
      <c r="G118" s="290"/>
      <c r="H118" s="126" t="str">
        <f>IF(SUM(H116)=0," ",SUM(H116))</f>
        <v> </v>
      </c>
    </row>
    <row r="119" spans="1:8" s="109" customFormat="1" ht="30" customHeight="1">
      <c r="A119" s="73" t="s">
        <v>20</v>
      </c>
      <c r="B119" s="74" t="s">
        <v>193</v>
      </c>
      <c r="C119" s="74"/>
      <c r="D119" s="74" t="s">
        <v>194</v>
      </c>
      <c r="E119" s="74" t="s">
        <v>20</v>
      </c>
      <c r="F119" s="74" t="s">
        <v>20</v>
      </c>
      <c r="G119" s="74" t="s">
        <v>20</v>
      </c>
      <c r="H119" s="75" t="s">
        <v>20</v>
      </c>
    </row>
    <row r="120" spans="1:8" s="109" customFormat="1" ht="30" customHeight="1">
      <c r="A120" s="60" t="s">
        <v>20</v>
      </c>
      <c r="B120" s="55" t="s">
        <v>195</v>
      </c>
      <c r="C120" s="139"/>
      <c r="D120" s="55" t="s">
        <v>196</v>
      </c>
      <c r="E120" s="138" t="s">
        <v>20</v>
      </c>
      <c r="F120" s="140" t="s">
        <v>20</v>
      </c>
      <c r="G120" s="24" t="s">
        <v>20</v>
      </c>
      <c r="H120" s="54" t="s">
        <v>20</v>
      </c>
    </row>
    <row r="121" spans="1:8" s="109" customFormat="1" ht="30" customHeight="1">
      <c r="A121" s="59">
        <f>A116+1</f>
        <v>36</v>
      </c>
      <c r="B121" s="20" t="s">
        <v>197</v>
      </c>
      <c r="C121" s="20" t="s">
        <v>106</v>
      </c>
      <c r="D121" s="56" t="s">
        <v>198</v>
      </c>
      <c r="E121" s="26" t="s">
        <v>5</v>
      </c>
      <c r="F121" s="27">
        <f>F122</f>
        <v>12</v>
      </c>
      <c r="G121" s="57"/>
      <c r="H121" s="46" t="str">
        <f>IF(ROUND(F121*G121,2)=0," ",ROUND(F121*G121,2))</f>
        <v> </v>
      </c>
    </row>
    <row r="122" spans="1:8" s="109" customFormat="1" ht="54.75" hidden="1">
      <c r="A122" s="173"/>
      <c r="B122" s="137"/>
      <c r="C122" s="141"/>
      <c r="D122" s="56" t="s">
        <v>293</v>
      </c>
      <c r="E122" s="142"/>
      <c r="F122" s="21">
        <f>4*3</f>
        <v>12</v>
      </c>
      <c r="G122" s="57"/>
      <c r="H122" s="46"/>
    </row>
    <row r="123" spans="1:8" s="109" customFormat="1" ht="30" customHeight="1">
      <c r="A123" s="60" t="s">
        <v>20</v>
      </c>
      <c r="B123" s="55" t="s">
        <v>199</v>
      </c>
      <c r="C123" s="139"/>
      <c r="D123" s="55" t="s">
        <v>200</v>
      </c>
      <c r="E123" s="138" t="s">
        <v>20</v>
      </c>
      <c r="F123" s="140" t="s">
        <v>20</v>
      </c>
      <c r="G123" s="24" t="s">
        <v>20</v>
      </c>
      <c r="H123" s="54" t="s">
        <v>20</v>
      </c>
    </row>
    <row r="124" spans="1:8" s="109" customFormat="1" ht="53.25" customHeight="1">
      <c r="A124" s="59">
        <f>A121+1</f>
        <v>37</v>
      </c>
      <c r="B124" s="20" t="s">
        <v>199</v>
      </c>
      <c r="C124" s="20">
        <v>11</v>
      </c>
      <c r="D124" s="56" t="s">
        <v>294</v>
      </c>
      <c r="E124" s="26" t="s">
        <v>201</v>
      </c>
      <c r="F124" s="27">
        <f>F125</f>
        <v>64</v>
      </c>
      <c r="G124" s="57"/>
      <c r="H124" s="46" t="str">
        <f>IF(ROUND(F124*G124,2)=0," ",ROUND(F124*G124,2))</f>
        <v> </v>
      </c>
    </row>
    <row r="125" spans="1:8" s="109" customFormat="1" ht="64.5" customHeight="1" hidden="1">
      <c r="A125" s="173"/>
      <c r="B125" s="137"/>
      <c r="C125" s="141"/>
      <c r="D125" s="56" t="s">
        <v>295</v>
      </c>
      <c r="E125" s="142"/>
      <c r="F125" s="21">
        <f>46+18</f>
        <v>64</v>
      </c>
      <c r="G125" s="57"/>
      <c r="H125" s="46"/>
    </row>
    <row r="126" spans="1:8" s="109" customFormat="1" ht="30" customHeight="1">
      <c r="A126" s="60" t="s">
        <v>20</v>
      </c>
      <c r="B126" s="55" t="s">
        <v>202</v>
      </c>
      <c r="C126" s="139"/>
      <c r="D126" s="55" t="s">
        <v>203</v>
      </c>
      <c r="E126" s="138" t="s">
        <v>20</v>
      </c>
      <c r="F126" s="140" t="s">
        <v>20</v>
      </c>
      <c r="G126" s="24" t="s">
        <v>20</v>
      </c>
      <c r="H126" s="54" t="s">
        <v>20</v>
      </c>
    </row>
    <row r="127" spans="1:8" s="109" customFormat="1" ht="30" customHeight="1">
      <c r="A127" s="59">
        <f>A124+1</f>
        <v>38</v>
      </c>
      <c r="B127" s="20" t="s">
        <v>202</v>
      </c>
      <c r="C127" s="20">
        <v>12</v>
      </c>
      <c r="D127" s="56" t="s">
        <v>204</v>
      </c>
      <c r="E127" s="26" t="s">
        <v>5</v>
      </c>
      <c r="F127" s="27">
        <f>F128</f>
        <v>25</v>
      </c>
      <c r="G127" s="57"/>
      <c r="H127" s="46" t="str">
        <f>IF(ROUND(F127*G127,2)=0," ",ROUND(F127*G127,2))</f>
        <v> </v>
      </c>
    </row>
    <row r="128" spans="1:8" s="109" customFormat="1" ht="99" customHeight="1" hidden="1">
      <c r="A128" s="173"/>
      <c r="B128" s="137"/>
      <c r="C128" s="141"/>
      <c r="D128" s="56" t="s">
        <v>311</v>
      </c>
      <c r="E128" s="142"/>
      <c r="F128" s="21">
        <f>4*3+2*3+2*1.5+2*2</f>
        <v>25</v>
      </c>
      <c r="G128" s="57"/>
      <c r="H128" s="46"/>
    </row>
    <row r="129" spans="1:8" s="109" customFormat="1" ht="30" customHeight="1">
      <c r="A129" s="174"/>
      <c r="B129" s="154"/>
      <c r="C129" s="155"/>
      <c r="D129" s="290" t="s">
        <v>241</v>
      </c>
      <c r="E129" s="290"/>
      <c r="F129" s="290"/>
      <c r="G129" s="290"/>
      <c r="H129" s="126" t="str">
        <f>IF(SUM(H121,H124,H127)=0," ",SUM(H121,H124,H127))</f>
        <v> </v>
      </c>
    </row>
    <row r="130" spans="1:8" s="109" customFormat="1" ht="30" customHeight="1" thickBot="1">
      <c r="A130" s="291" t="s">
        <v>57</v>
      </c>
      <c r="B130" s="292"/>
      <c r="C130" s="292"/>
      <c r="D130" s="292"/>
      <c r="E130" s="292"/>
      <c r="F130" s="292"/>
      <c r="G130" s="292"/>
      <c r="H130" s="80" t="str">
        <f>IF(SUM(H34,H48,H64,H89,H102,H113,H118,H129)=0," ",SUM(H34,H48,H64,H89,H102,H113,H118,H129))</f>
        <v> </v>
      </c>
    </row>
    <row r="131" spans="1:8" s="109" customFormat="1" ht="30" customHeight="1" thickBot="1">
      <c r="A131" s="293" t="s">
        <v>61</v>
      </c>
      <c r="B131" s="294"/>
      <c r="C131" s="294"/>
      <c r="D131" s="294"/>
      <c r="E131" s="294"/>
      <c r="F131" s="294"/>
      <c r="G131" s="294"/>
      <c r="H131" s="295"/>
    </row>
    <row r="132" spans="1:8" s="109" customFormat="1" ht="30" customHeight="1" thickBot="1">
      <c r="A132" s="94" t="s">
        <v>20</v>
      </c>
      <c r="B132" s="95" t="s">
        <v>82</v>
      </c>
      <c r="C132" s="102"/>
      <c r="D132" s="95" t="s">
        <v>83</v>
      </c>
      <c r="E132" s="95" t="s">
        <v>20</v>
      </c>
      <c r="F132" s="95" t="s">
        <v>20</v>
      </c>
      <c r="G132" s="95" t="s">
        <v>20</v>
      </c>
      <c r="H132" s="96" t="s">
        <v>20</v>
      </c>
    </row>
    <row r="133" spans="1:8" s="109" customFormat="1" ht="30" customHeight="1">
      <c r="A133" s="60" t="s">
        <v>20</v>
      </c>
      <c r="B133" s="55" t="s">
        <v>205</v>
      </c>
      <c r="C133" s="139"/>
      <c r="D133" s="55" t="s">
        <v>206</v>
      </c>
      <c r="E133" s="138" t="s">
        <v>20</v>
      </c>
      <c r="F133" s="140" t="s">
        <v>20</v>
      </c>
      <c r="G133" s="24" t="s">
        <v>20</v>
      </c>
      <c r="H133" s="54" t="s">
        <v>20</v>
      </c>
    </row>
    <row r="134" spans="1:8" s="109" customFormat="1" ht="30" customHeight="1">
      <c r="A134" s="60" t="s">
        <v>20</v>
      </c>
      <c r="B134" s="55" t="s">
        <v>207</v>
      </c>
      <c r="C134" s="139"/>
      <c r="D134" s="55" t="s">
        <v>208</v>
      </c>
      <c r="E134" s="138" t="s">
        <v>20</v>
      </c>
      <c r="F134" s="140" t="s">
        <v>20</v>
      </c>
      <c r="G134" s="24" t="s">
        <v>20</v>
      </c>
      <c r="H134" s="54" t="s">
        <v>20</v>
      </c>
    </row>
    <row r="135" spans="1:8" s="109" customFormat="1" ht="41.25">
      <c r="A135" s="59">
        <f>A127+1</f>
        <v>39</v>
      </c>
      <c r="B135" s="20" t="s">
        <v>207</v>
      </c>
      <c r="C135" s="20" t="s">
        <v>209</v>
      </c>
      <c r="D135" s="56" t="s">
        <v>210</v>
      </c>
      <c r="E135" s="26" t="s">
        <v>247</v>
      </c>
      <c r="F135" s="152">
        <f>F136</f>
        <v>2</v>
      </c>
      <c r="G135" s="57"/>
      <c r="H135" s="46" t="str">
        <f>IF(ROUND(F135*G135,2)=0," ",ROUND(F135*G135,2))</f>
        <v> </v>
      </c>
    </row>
    <row r="136" spans="1:8" s="109" customFormat="1" ht="41.25" hidden="1">
      <c r="A136" s="175"/>
      <c r="B136" s="138"/>
      <c r="C136" s="139"/>
      <c r="D136" s="56" t="s">
        <v>211</v>
      </c>
      <c r="E136" s="91"/>
      <c r="F136" s="160">
        <v>2</v>
      </c>
      <c r="G136" s="91"/>
      <c r="H136" s="93"/>
    </row>
    <row r="137" spans="1:8" s="109" customFormat="1" ht="30" customHeight="1">
      <c r="A137" s="59">
        <f>A135+1</f>
        <v>40</v>
      </c>
      <c r="B137" s="20" t="s">
        <v>207</v>
      </c>
      <c r="C137" s="20" t="s">
        <v>106</v>
      </c>
      <c r="D137" s="56" t="s">
        <v>248</v>
      </c>
      <c r="E137" s="26" t="s">
        <v>5</v>
      </c>
      <c r="F137" s="152">
        <f>F138</f>
        <v>60</v>
      </c>
      <c r="G137" s="57"/>
      <c r="H137" s="46" t="str">
        <f>IF(ROUND(F137*G137,2)=0," ",ROUND(F137*G137,2))</f>
        <v> </v>
      </c>
    </row>
    <row r="138" spans="1:8" s="109" customFormat="1" ht="81" customHeight="1" hidden="1">
      <c r="A138" s="175"/>
      <c r="B138" s="138"/>
      <c r="C138" s="139"/>
      <c r="D138" s="56" t="s">
        <v>249</v>
      </c>
      <c r="E138" s="91"/>
      <c r="F138" s="160">
        <f>6*5*2</f>
        <v>60</v>
      </c>
      <c r="G138" s="91"/>
      <c r="H138" s="93"/>
    </row>
    <row r="139" spans="1:8" s="109" customFormat="1" ht="30" customHeight="1">
      <c r="A139" s="59">
        <f>A137+1</f>
        <v>41</v>
      </c>
      <c r="B139" s="20" t="s">
        <v>207</v>
      </c>
      <c r="C139" s="20" t="s">
        <v>212</v>
      </c>
      <c r="D139" s="56" t="s">
        <v>213</v>
      </c>
      <c r="E139" s="26" t="s">
        <v>252</v>
      </c>
      <c r="F139" s="152">
        <f>F140</f>
        <v>4850</v>
      </c>
      <c r="G139" s="57"/>
      <c r="H139" s="46" t="str">
        <f>IF(ROUND(F139*G139,2)=0," ",ROUND(F139*G139,2))</f>
        <v> </v>
      </c>
    </row>
    <row r="140" spans="1:8" s="109" customFormat="1" ht="30" customHeight="1" hidden="1">
      <c r="A140" s="175"/>
      <c r="B140" s="138"/>
      <c r="C140" s="139"/>
      <c r="D140" s="56" t="s">
        <v>213</v>
      </c>
      <c r="E140" s="91"/>
      <c r="F140" s="160">
        <f>485*10</f>
        <v>4850</v>
      </c>
      <c r="G140" s="91"/>
      <c r="H140" s="93"/>
    </row>
    <row r="141" spans="1:8" s="109" customFormat="1" ht="30" customHeight="1" thickBot="1">
      <c r="A141" s="174"/>
      <c r="B141" s="154"/>
      <c r="C141" s="155"/>
      <c r="D141" s="290" t="s">
        <v>251</v>
      </c>
      <c r="E141" s="290"/>
      <c r="F141" s="290"/>
      <c r="G141" s="290"/>
      <c r="H141" s="126" t="str">
        <f>IF(SUM(H135,H137,H139)=0," ",SUM(H135,H137,H139))</f>
        <v> </v>
      </c>
    </row>
    <row r="142" spans="1:8" s="109" customFormat="1" ht="30" customHeight="1">
      <c r="A142" s="73" t="s">
        <v>20</v>
      </c>
      <c r="B142" s="74" t="s">
        <v>214</v>
      </c>
      <c r="C142" s="74"/>
      <c r="D142" s="74" t="s">
        <v>215</v>
      </c>
      <c r="E142" s="74" t="s">
        <v>20</v>
      </c>
      <c r="F142" s="74" t="s">
        <v>20</v>
      </c>
      <c r="G142" s="74" t="s">
        <v>20</v>
      </c>
      <c r="H142" s="75" t="s">
        <v>20</v>
      </c>
    </row>
    <row r="143" spans="1:8" s="109" customFormat="1" ht="30" customHeight="1">
      <c r="A143" s="90" t="s">
        <v>20</v>
      </c>
      <c r="B143" s="55" t="s">
        <v>216</v>
      </c>
      <c r="C143" s="139"/>
      <c r="D143" s="24" t="s">
        <v>217</v>
      </c>
      <c r="E143" s="138" t="s">
        <v>20</v>
      </c>
      <c r="F143" s="140" t="s">
        <v>20</v>
      </c>
      <c r="G143" s="24" t="s">
        <v>20</v>
      </c>
      <c r="H143" s="93" t="s">
        <v>20</v>
      </c>
    </row>
    <row r="144" spans="1:8" s="109" customFormat="1" ht="30" customHeight="1">
      <c r="A144" s="59">
        <f>A139+1</f>
        <v>42</v>
      </c>
      <c r="B144" s="20" t="s">
        <v>216</v>
      </c>
      <c r="C144" s="20">
        <v>12</v>
      </c>
      <c r="D144" s="56" t="s">
        <v>218</v>
      </c>
      <c r="E144" s="26" t="s">
        <v>247</v>
      </c>
      <c r="F144" s="152">
        <f>F145</f>
        <v>2</v>
      </c>
      <c r="G144" s="57"/>
      <c r="H144" s="46" t="str">
        <f>IF(ROUND(F144*G144,2)=0," ",ROUND(F144*G144,2))</f>
        <v> </v>
      </c>
    </row>
    <row r="145" spans="1:8" s="109" customFormat="1" ht="30" customHeight="1" hidden="1">
      <c r="A145" s="176"/>
      <c r="B145" s="137"/>
      <c r="C145" s="156"/>
      <c r="D145" s="56" t="s">
        <v>312</v>
      </c>
      <c r="E145" s="91"/>
      <c r="F145" s="160">
        <v>2</v>
      </c>
      <c r="G145" s="91"/>
      <c r="H145" s="93"/>
    </row>
    <row r="146" spans="1:8" s="109" customFormat="1" ht="30" customHeight="1">
      <c r="A146" s="59">
        <f>A144+1</f>
        <v>43</v>
      </c>
      <c r="B146" s="20" t="s">
        <v>216</v>
      </c>
      <c r="C146" s="20">
        <v>12</v>
      </c>
      <c r="D146" s="56" t="s">
        <v>219</v>
      </c>
      <c r="E146" s="26" t="s">
        <v>250</v>
      </c>
      <c r="F146" s="21">
        <f>SUM(F147:F148)</f>
        <v>50.2</v>
      </c>
      <c r="G146" s="57"/>
      <c r="H146" s="46" t="str">
        <f>IF(ROUND(F146*G146,2)=0," ",ROUND(F146*G146,2))</f>
        <v> </v>
      </c>
    </row>
    <row r="147" spans="1:8" s="109" customFormat="1" ht="54.75" hidden="1">
      <c r="A147" s="176"/>
      <c r="B147" s="137"/>
      <c r="C147" s="156"/>
      <c r="D147" s="56" t="s">
        <v>313</v>
      </c>
      <c r="E147" s="91"/>
      <c r="F147" s="159">
        <f>2*12.7</f>
        <v>25.4</v>
      </c>
      <c r="G147" s="91"/>
      <c r="H147" s="93"/>
    </row>
    <row r="148" spans="1:10" s="109" customFormat="1" ht="54.75" hidden="1">
      <c r="A148" s="176"/>
      <c r="B148" s="137"/>
      <c r="C148" s="156"/>
      <c r="D148" s="56" t="s">
        <v>343</v>
      </c>
      <c r="E148" s="91"/>
      <c r="F148" s="159">
        <f>13.3+11.5</f>
        <v>24.8</v>
      </c>
      <c r="G148" s="91"/>
      <c r="H148" s="93"/>
      <c r="J148" s="109">
        <f>22*0.5+0.15*15.1</f>
        <v>13.265</v>
      </c>
    </row>
    <row r="149" spans="1:8" s="109" customFormat="1" ht="30" customHeight="1">
      <c r="A149" s="59">
        <f>A146+1</f>
        <v>44</v>
      </c>
      <c r="B149" s="20" t="s">
        <v>220</v>
      </c>
      <c r="C149" s="20" t="s">
        <v>221</v>
      </c>
      <c r="D149" s="56" t="s">
        <v>256</v>
      </c>
      <c r="E149" s="26" t="s">
        <v>250</v>
      </c>
      <c r="F149" s="151">
        <f>F150</f>
        <v>6.7</v>
      </c>
      <c r="G149" s="57"/>
      <c r="H149" s="46" t="str">
        <f>IF(ROUND(F149*G149,2)=0," ",ROUND(F149*G149,2))</f>
        <v> </v>
      </c>
    </row>
    <row r="150" spans="1:8" s="109" customFormat="1" ht="54" customHeight="1" hidden="1">
      <c r="A150" s="176"/>
      <c r="B150" s="137"/>
      <c r="C150" s="156"/>
      <c r="D150" s="56" t="s">
        <v>271</v>
      </c>
      <c r="E150" s="91"/>
      <c r="F150" s="159">
        <f>2.1*16*0.1*2</f>
        <v>6.7</v>
      </c>
      <c r="G150" s="91"/>
      <c r="H150" s="93"/>
    </row>
    <row r="151" spans="1:8" s="109" customFormat="1" ht="30" customHeight="1">
      <c r="A151" s="59">
        <f>A149+1</f>
        <v>45</v>
      </c>
      <c r="B151" s="20" t="s">
        <v>216</v>
      </c>
      <c r="C151" s="20">
        <v>97</v>
      </c>
      <c r="D151" s="56" t="s">
        <v>222</v>
      </c>
      <c r="E151" s="26" t="s">
        <v>252</v>
      </c>
      <c r="F151" s="21">
        <f>SUM(F152:F153)</f>
        <v>8961</v>
      </c>
      <c r="G151" s="57"/>
      <c r="H151" s="46" t="str">
        <f>IF(ROUND(F151*G151,2)=0," ",ROUND(F151*G151,2))</f>
        <v> </v>
      </c>
    </row>
    <row r="152" spans="1:8" s="109" customFormat="1" ht="53.25" customHeight="1" hidden="1">
      <c r="A152" s="176"/>
      <c r="B152" s="137"/>
      <c r="C152" s="156"/>
      <c r="D152" s="56" t="s">
        <v>314</v>
      </c>
      <c r="E152" s="91"/>
      <c r="F152" s="160">
        <f>2*3023</f>
        <v>6046</v>
      </c>
      <c r="G152" s="91"/>
      <c r="H152" s="93"/>
    </row>
    <row r="153" spans="1:8" s="109" customFormat="1" ht="53.25" customHeight="1" hidden="1">
      <c r="A153" s="176"/>
      <c r="B153" s="137"/>
      <c r="C153" s="156"/>
      <c r="D153" s="56" t="s">
        <v>344</v>
      </c>
      <c r="E153" s="91"/>
      <c r="F153" s="160">
        <f>1544+1371</f>
        <v>2915</v>
      </c>
      <c r="G153" s="91"/>
      <c r="H153" s="93"/>
    </row>
    <row r="154" spans="1:8" s="109" customFormat="1" ht="30" customHeight="1">
      <c r="A154" s="59">
        <f>A151+1</f>
        <v>46</v>
      </c>
      <c r="B154" s="20" t="s">
        <v>118</v>
      </c>
      <c r="C154" s="20" t="s">
        <v>141</v>
      </c>
      <c r="D154" s="56" t="s">
        <v>237</v>
      </c>
      <c r="E154" s="26" t="s">
        <v>238</v>
      </c>
      <c r="F154" s="21">
        <f>F155</f>
        <v>80</v>
      </c>
      <c r="G154" s="57"/>
      <c r="H154" s="46" t="str">
        <f>IF(ROUND(F154*G154,2)=0," ",ROUND(F154*G154,2))</f>
        <v> </v>
      </c>
    </row>
    <row r="155" spans="1:8" s="109" customFormat="1" ht="30" customHeight="1" hidden="1">
      <c r="A155" s="59"/>
      <c r="B155" s="20"/>
      <c r="C155" s="72"/>
      <c r="D155" s="56" t="s">
        <v>239</v>
      </c>
      <c r="E155" s="20"/>
      <c r="F155" s="21">
        <v>80</v>
      </c>
      <c r="G155" s="57"/>
      <c r="H155" s="46"/>
    </row>
    <row r="156" spans="1:8" s="109" customFormat="1" ht="30" customHeight="1" thickBot="1">
      <c r="A156" s="161"/>
      <c r="B156" s="162"/>
      <c r="C156" s="163"/>
      <c r="D156" s="290" t="s">
        <v>253</v>
      </c>
      <c r="E156" s="290"/>
      <c r="F156" s="290"/>
      <c r="G156" s="290"/>
      <c r="H156" s="126" t="str">
        <f>IF(SUM(H144,H146,H149,H151,H154)=0," ",SUM(H144,H146,H149,H151,H154))</f>
        <v> </v>
      </c>
    </row>
    <row r="157" spans="1:8" s="109" customFormat="1" ht="30" customHeight="1">
      <c r="A157" s="73" t="s">
        <v>20</v>
      </c>
      <c r="B157" s="74" t="s">
        <v>84</v>
      </c>
      <c r="C157" s="97"/>
      <c r="D157" s="74" t="s">
        <v>85</v>
      </c>
      <c r="E157" s="74" t="s">
        <v>20</v>
      </c>
      <c r="F157" s="74" t="s">
        <v>20</v>
      </c>
      <c r="G157" s="74" t="s">
        <v>20</v>
      </c>
      <c r="H157" s="75" t="s">
        <v>20</v>
      </c>
    </row>
    <row r="158" spans="1:8" s="109" customFormat="1" ht="30" customHeight="1">
      <c r="A158" s="60" t="s">
        <v>20</v>
      </c>
      <c r="B158" s="24" t="s">
        <v>86</v>
      </c>
      <c r="C158" s="98"/>
      <c r="D158" s="24" t="s">
        <v>87</v>
      </c>
      <c r="E158" s="24" t="s">
        <v>20</v>
      </c>
      <c r="F158" s="24" t="s">
        <v>20</v>
      </c>
      <c r="G158" s="24" t="s">
        <v>20</v>
      </c>
      <c r="H158" s="54" t="s">
        <v>20</v>
      </c>
    </row>
    <row r="159" spans="1:8" s="114" customFormat="1" ht="30" customHeight="1">
      <c r="A159" s="60" t="s">
        <v>20</v>
      </c>
      <c r="B159" s="24" t="s">
        <v>88</v>
      </c>
      <c r="C159" s="98"/>
      <c r="D159" s="24" t="s">
        <v>89</v>
      </c>
      <c r="E159" s="24" t="s">
        <v>20</v>
      </c>
      <c r="F159" s="24" t="s">
        <v>20</v>
      </c>
      <c r="G159" s="24" t="s">
        <v>20</v>
      </c>
      <c r="H159" s="54" t="s">
        <v>20</v>
      </c>
    </row>
    <row r="160" spans="1:8" s="114" customFormat="1" ht="30" customHeight="1">
      <c r="A160" s="59">
        <f>A154+1</f>
        <v>47</v>
      </c>
      <c r="B160" s="20" t="s">
        <v>88</v>
      </c>
      <c r="C160" s="20">
        <v>51</v>
      </c>
      <c r="D160" s="127" t="s">
        <v>90</v>
      </c>
      <c r="E160" s="26" t="s">
        <v>26</v>
      </c>
      <c r="F160" s="188">
        <f>SUM(F161:F162)</f>
        <v>138.5</v>
      </c>
      <c r="G160" s="57"/>
      <c r="H160" s="46" t="str">
        <f>IF(ROUND(F160*G160,2)=0," ",ROUND(F160*G160,2))</f>
        <v> </v>
      </c>
    </row>
    <row r="161" spans="1:8" s="114" customFormat="1" ht="36" customHeight="1" hidden="1">
      <c r="A161" s="124"/>
      <c r="B161" s="20"/>
      <c r="C161" s="72"/>
      <c r="D161" s="127" t="s">
        <v>316</v>
      </c>
      <c r="E161" s="26"/>
      <c r="F161" s="188">
        <f>1.2*13.2*2*2+0.8*1.2*2*2</f>
        <v>67.2</v>
      </c>
      <c r="G161" s="57"/>
      <c r="H161" s="46"/>
    </row>
    <row r="162" spans="1:9" s="114" customFormat="1" ht="54.75" hidden="1">
      <c r="A162" s="124"/>
      <c r="B162" s="20"/>
      <c r="C162" s="72"/>
      <c r="D162" s="127" t="s">
        <v>315</v>
      </c>
      <c r="E162" s="26"/>
      <c r="F162" s="188">
        <f>(22+0.31*15.06+4.5*2)*2</f>
        <v>71.3</v>
      </c>
      <c r="G162" s="57"/>
      <c r="H162" s="46"/>
      <c r="I162" s="114">
        <f>(22+0.31*15.06+4.5*2)*2</f>
        <v>71.3372</v>
      </c>
    </row>
    <row r="163" spans="1:8" s="114" customFormat="1" ht="30" customHeight="1">
      <c r="A163" s="59">
        <f>A160+1</f>
        <v>48</v>
      </c>
      <c r="B163" s="20" t="s">
        <v>88</v>
      </c>
      <c r="C163" s="20">
        <v>52</v>
      </c>
      <c r="D163" s="127" t="s">
        <v>240</v>
      </c>
      <c r="E163" s="26" t="s">
        <v>26</v>
      </c>
      <c r="F163" s="188">
        <f>SUM(F164:F165)</f>
        <v>38</v>
      </c>
      <c r="G163" s="57"/>
      <c r="H163" s="46" t="str">
        <f>IF(ROUND(F163*G163,2)=0," ",ROUND(F163*G163,2))</f>
        <v> </v>
      </c>
    </row>
    <row r="164" spans="1:8" s="114" customFormat="1" ht="30" customHeight="1" hidden="1">
      <c r="A164" s="124"/>
      <c r="B164" s="20"/>
      <c r="C164" s="72"/>
      <c r="D164" s="127" t="s">
        <v>317</v>
      </c>
      <c r="E164" s="26"/>
      <c r="F164" s="188">
        <f>0.8*13.2*2</f>
        <v>21.1</v>
      </c>
      <c r="G164" s="57"/>
      <c r="H164" s="46"/>
    </row>
    <row r="165" spans="1:8" s="114" customFormat="1" ht="30" customHeight="1" hidden="1">
      <c r="A165" s="87"/>
      <c r="B165" s="83"/>
      <c r="C165" s="99"/>
      <c r="D165" s="127" t="s">
        <v>318</v>
      </c>
      <c r="E165" s="62"/>
      <c r="F165" s="149">
        <f>0.56*15.06*2</f>
        <v>16.9</v>
      </c>
      <c r="G165" s="85"/>
      <c r="H165" s="86"/>
    </row>
    <row r="166" spans="1:8" s="114" customFormat="1" ht="30" customHeight="1" thickBot="1">
      <c r="A166" s="79"/>
      <c r="B166" s="128"/>
      <c r="C166" s="129"/>
      <c r="D166" s="270" t="s">
        <v>91</v>
      </c>
      <c r="E166" s="270"/>
      <c r="F166" s="270"/>
      <c r="G166" s="270"/>
      <c r="H166" s="89" t="str">
        <f>IF(SUM(H160,H163)=0," ",SUM(H160,H163))</f>
        <v> </v>
      </c>
    </row>
    <row r="167" spans="1:8" s="114" customFormat="1" ht="30" customHeight="1">
      <c r="A167" s="73" t="s">
        <v>20</v>
      </c>
      <c r="B167" s="74" t="s">
        <v>223</v>
      </c>
      <c r="C167" s="74"/>
      <c r="D167" s="74" t="s">
        <v>224</v>
      </c>
      <c r="E167" s="74" t="s">
        <v>20</v>
      </c>
      <c r="F167" s="74" t="s">
        <v>20</v>
      </c>
      <c r="G167" s="74" t="s">
        <v>20</v>
      </c>
      <c r="H167" s="75" t="s">
        <v>20</v>
      </c>
    </row>
    <row r="168" spans="1:8" s="114" customFormat="1" ht="30" customHeight="1">
      <c r="A168" s="60" t="s">
        <v>20</v>
      </c>
      <c r="B168" s="24" t="s">
        <v>257</v>
      </c>
      <c r="C168" s="98"/>
      <c r="D168" s="24" t="s">
        <v>258</v>
      </c>
      <c r="E168" s="24" t="s">
        <v>20</v>
      </c>
      <c r="F168" s="24" t="s">
        <v>20</v>
      </c>
      <c r="G168" s="24" t="s">
        <v>20</v>
      </c>
      <c r="H168" s="54" t="s">
        <v>20</v>
      </c>
    </row>
    <row r="169" spans="1:8" s="114" customFormat="1" ht="30" customHeight="1">
      <c r="A169" s="59">
        <f>A163+1</f>
        <v>49</v>
      </c>
      <c r="B169" s="20" t="s">
        <v>257</v>
      </c>
      <c r="C169" s="72" t="s">
        <v>259</v>
      </c>
      <c r="D169" s="58" t="s">
        <v>260</v>
      </c>
      <c r="E169" s="26" t="s">
        <v>167</v>
      </c>
      <c r="F169" s="61">
        <f>SUM(F170)</f>
        <v>30</v>
      </c>
      <c r="G169" s="57"/>
      <c r="H169" s="46" t="str">
        <f>IF(ROUND(F169*G169,2)=0," ",ROUND(F169*G169,2))</f>
        <v> </v>
      </c>
    </row>
    <row r="170" spans="1:8" s="114" customFormat="1" ht="30" customHeight="1" hidden="1">
      <c r="A170" s="59"/>
      <c r="B170" s="20"/>
      <c r="C170" s="72"/>
      <c r="D170" s="58" t="s">
        <v>296</v>
      </c>
      <c r="E170" s="26"/>
      <c r="F170" s="61">
        <f>2*15</f>
        <v>30</v>
      </c>
      <c r="G170" s="57"/>
      <c r="H170" s="46"/>
    </row>
    <row r="171" spans="1:8" s="114" customFormat="1" ht="30" customHeight="1">
      <c r="A171" s="60" t="s">
        <v>20</v>
      </c>
      <c r="B171" s="55" t="s">
        <v>225</v>
      </c>
      <c r="C171" s="139"/>
      <c r="D171" s="24" t="s">
        <v>226</v>
      </c>
      <c r="E171" s="138" t="s">
        <v>20</v>
      </c>
      <c r="F171" s="140" t="s">
        <v>20</v>
      </c>
      <c r="G171" s="24" t="s">
        <v>20</v>
      </c>
      <c r="H171" s="54" t="s">
        <v>20</v>
      </c>
    </row>
    <row r="172" spans="1:8" s="114" customFormat="1" ht="27">
      <c r="A172" s="59">
        <f>A169+1</f>
        <v>50</v>
      </c>
      <c r="B172" s="20" t="s">
        <v>225</v>
      </c>
      <c r="C172" s="20" t="s">
        <v>209</v>
      </c>
      <c r="D172" s="127" t="s">
        <v>254</v>
      </c>
      <c r="E172" s="26" t="s">
        <v>5</v>
      </c>
      <c r="F172" s="21">
        <f>SUM(F173:F173)</f>
        <v>30</v>
      </c>
      <c r="G172" s="57"/>
      <c r="H172" s="46" t="str">
        <f>IF(ROUND(F172*G172,2)=0," ",ROUND(F172*G172,2))</f>
        <v> </v>
      </c>
    </row>
    <row r="173" spans="1:8" s="114" customFormat="1" ht="82.5" hidden="1">
      <c r="A173" s="177"/>
      <c r="B173" s="137"/>
      <c r="C173" s="141"/>
      <c r="D173" s="127" t="s">
        <v>297</v>
      </c>
      <c r="E173" s="142"/>
      <c r="F173" s="21">
        <f>2*15</f>
        <v>30</v>
      </c>
      <c r="G173" s="57"/>
      <c r="H173" s="46"/>
    </row>
    <row r="174" spans="1:8" s="114" customFormat="1" ht="30" customHeight="1">
      <c r="A174" s="59">
        <f>A172+1</f>
        <v>51</v>
      </c>
      <c r="B174" s="20" t="s">
        <v>225</v>
      </c>
      <c r="C174" s="20" t="s">
        <v>92</v>
      </c>
      <c r="D174" s="56" t="s">
        <v>255</v>
      </c>
      <c r="E174" s="26" t="s">
        <v>5</v>
      </c>
      <c r="F174" s="21">
        <f>SUM(F175:F175)</f>
        <v>30</v>
      </c>
      <c r="G174" s="57"/>
      <c r="H174" s="46" t="str">
        <f>IF(ROUND(F174*G174,2)=0," ",ROUND(F174*G174,2))</f>
        <v> </v>
      </c>
    </row>
    <row r="175" spans="1:8" s="114" customFormat="1" ht="30" customHeight="1" hidden="1">
      <c r="A175" s="177"/>
      <c r="B175" s="137"/>
      <c r="C175" s="141"/>
      <c r="D175" s="56" t="s">
        <v>298</v>
      </c>
      <c r="E175" s="142"/>
      <c r="F175" s="21">
        <f>2*15</f>
        <v>30</v>
      </c>
      <c r="G175" s="57"/>
      <c r="H175" s="46"/>
    </row>
    <row r="176" spans="1:8" s="114" customFormat="1" ht="30" customHeight="1">
      <c r="A176" s="60" t="s">
        <v>20</v>
      </c>
      <c r="B176" s="55" t="s">
        <v>242</v>
      </c>
      <c r="C176" s="139"/>
      <c r="D176" s="24" t="s">
        <v>243</v>
      </c>
      <c r="E176" s="138" t="s">
        <v>20</v>
      </c>
      <c r="F176" s="140" t="s">
        <v>20</v>
      </c>
      <c r="G176" s="24" t="s">
        <v>20</v>
      </c>
      <c r="H176" s="54" t="s">
        <v>20</v>
      </c>
    </row>
    <row r="177" spans="1:8" s="114" customFormat="1" ht="30" customHeight="1">
      <c r="A177" s="60" t="s">
        <v>20</v>
      </c>
      <c r="B177" s="55" t="s">
        <v>244</v>
      </c>
      <c r="C177" s="139"/>
      <c r="D177" s="24" t="s">
        <v>245</v>
      </c>
      <c r="E177" s="138" t="s">
        <v>20</v>
      </c>
      <c r="F177" s="140" t="s">
        <v>20</v>
      </c>
      <c r="G177" s="24" t="s">
        <v>20</v>
      </c>
      <c r="H177" s="54" t="s">
        <v>20</v>
      </c>
    </row>
    <row r="178" spans="1:8" s="114" customFormat="1" ht="30" customHeight="1">
      <c r="A178" s="59">
        <f>A174+1</f>
        <v>52</v>
      </c>
      <c r="B178" s="20" t="s">
        <v>244</v>
      </c>
      <c r="C178" s="20" t="s">
        <v>137</v>
      </c>
      <c r="D178" s="56" t="s">
        <v>262</v>
      </c>
      <c r="E178" s="26" t="s">
        <v>5</v>
      </c>
      <c r="F178" s="21">
        <f>SUM(F179:F179)</f>
        <v>30</v>
      </c>
      <c r="G178" s="57"/>
      <c r="H178" s="46" t="str">
        <f>IF(ROUND(F178*G178,2)=0," ",ROUND(F178*G178,2))</f>
        <v> </v>
      </c>
    </row>
    <row r="179" spans="1:8" s="114" customFormat="1" ht="30" customHeight="1" hidden="1">
      <c r="A179" s="59"/>
      <c r="B179" s="137"/>
      <c r="C179" s="141"/>
      <c r="D179" s="56" t="s">
        <v>331</v>
      </c>
      <c r="E179" s="142"/>
      <c r="F179" s="21">
        <f>2*15</f>
        <v>30</v>
      </c>
      <c r="G179" s="57"/>
      <c r="H179" s="46"/>
    </row>
    <row r="180" spans="1:8" s="114" customFormat="1" ht="30" customHeight="1">
      <c r="A180" s="59">
        <f>A178+1</f>
        <v>53</v>
      </c>
      <c r="B180" s="20" t="s">
        <v>244</v>
      </c>
      <c r="C180" s="20" t="s">
        <v>92</v>
      </c>
      <c r="D180" s="56" t="s">
        <v>246</v>
      </c>
      <c r="E180" s="26" t="s">
        <v>5</v>
      </c>
      <c r="F180" s="21">
        <f>SUM(F181:F181)</f>
        <v>30</v>
      </c>
      <c r="G180" s="57"/>
      <c r="H180" s="46" t="str">
        <f>IF(ROUND(F180*G180,2)=0," ",ROUND(F180*G180,2))</f>
        <v> </v>
      </c>
    </row>
    <row r="181" spans="1:8" s="114" customFormat="1" ht="30" customHeight="1" hidden="1">
      <c r="A181" s="173"/>
      <c r="B181" s="137"/>
      <c r="C181" s="141"/>
      <c r="D181" s="56" t="s">
        <v>299</v>
      </c>
      <c r="E181" s="142"/>
      <c r="F181" s="21">
        <f>2*15</f>
        <v>30</v>
      </c>
      <c r="G181" s="57"/>
      <c r="H181" s="46"/>
    </row>
    <row r="182" spans="1:8" s="114" customFormat="1" ht="30" customHeight="1" thickBot="1">
      <c r="A182" s="79"/>
      <c r="B182" s="128"/>
      <c r="C182" s="129"/>
      <c r="D182" s="270" t="s">
        <v>261</v>
      </c>
      <c r="E182" s="270"/>
      <c r="F182" s="270"/>
      <c r="G182" s="270"/>
      <c r="H182" s="89" t="str">
        <f>IF(SUM(H169,H172,H174,H178,H180)=0," ",SUM(H169,H172,H174,H178,H180))</f>
        <v> </v>
      </c>
    </row>
    <row r="183" spans="1:8" s="114" customFormat="1" ht="30" customHeight="1">
      <c r="A183" s="73" t="s">
        <v>20</v>
      </c>
      <c r="B183" s="74" t="s">
        <v>0</v>
      </c>
      <c r="C183" s="97"/>
      <c r="D183" s="74" t="s">
        <v>38</v>
      </c>
      <c r="E183" s="74" t="s">
        <v>20</v>
      </c>
      <c r="F183" s="74" t="s">
        <v>20</v>
      </c>
      <c r="G183" s="74" t="s">
        <v>20</v>
      </c>
      <c r="H183" s="75" t="s">
        <v>20</v>
      </c>
    </row>
    <row r="184" spans="1:8" s="114" customFormat="1" ht="30" customHeight="1">
      <c r="A184" s="60" t="s">
        <v>20</v>
      </c>
      <c r="B184" s="24" t="s">
        <v>93</v>
      </c>
      <c r="C184" s="98"/>
      <c r="D184" s="24" t="s">
        <v>94</v>
      </c>
      <c r="E184" s="24" t="s">
        <v>20</v>
      </c>
      <c r="F184" s="24" t="s">
        <v>20</v>
      </c>
      <c r="G184" s="24" t="s">
        <v>20</v>
      </c>
      <c r="H184" s="54" t="s">
        <v>20</v>
      </c>
    </row>
    <row r="185" spans="1:8" s="114" customFormat="1" ht="30" customHeight="1">
      <c r="A185" s="60" t="s">
        <v>20</v>
      </c>
      <c r="B185" s="24" t="s">
        <v>95</v>
      </c>
      <c r="C185" s="98"/>
      <c r="D185" s="24" t="s">
        <v>96</v>
      </c>
      <c r="E185" s="24" t="s">
        <v>20</v>
      </c>
      <c r="F185" s="24" t="s">
        <v>20</v>
      </c>
      <c r="G185" s="24" t="s">
        <v>20</v>
      </c>
      <c r="H185" s="54" t="s">
        <v>20</v>
      </c>
    </row>
    <row r="186" spans="1:8" s="114" customFormat="1" ht="54" customHeight="1">
      <c r="A186" s="59">
        <f>A180+1</f>
        <v>54</v>
      </c>
      <c r="B186" s="20" t="s">
        <v>95</v>
      </c>
      <c r="C186" s="20" t="s">
        <v>62</v>
      </c>
      <c r="D186" s="56" t="s">
        <v>263</v>
      </c>
      <c r="E186" s="26" t="s">
        <v>25</v>
      </c>
      <c r="F186" s="21">
        <f>F187</f>
        <v>320</v>
      </c>
      <c r="G186" s="21"/>
      <c r="H186" s="46" t="str">
        <f>IF(ROUND(F186*G186,2)=0," ",ROUND(F186*G186,2))</f>
        <v> </v>
      </c>
    </row>
    <row r="187" spans="1:8" s="114" customFormat="1" ht="30" customHeight="1" hidden="1">
      <c r="A187" s="59"/>
      <c r="B187" s="20"/>
      <c r="C187" s="72"/>
      <c r="D187" s="56" t="s">
        <v>319</v>
      </c>
      <c r="E187" s="26"/>
      <c r="F187" s="21">
        <v>320</v>
      </c>
      <c r="G187" s="21"/>
      <c r="H187" s="46"/>
    </row>
    <row r="188" spans="1:8" s="114" customFormat="1" ht="30" customHeight="1">
      <c r="A188" s="60" t="s">
        <v>20</v>
      </c>
      <c r="B188" s="24" t="s">
        <v>119</v>
      </c>
      <c r="C188" s="98"/>
      <c r="D188" s="24" t="s">
        <v>120</v>
      </c>
      <c r="E188" s="24" t="s">
        <v>20</v>
      </c>
      <c r="F188" s="24" t="s">
        <v>20</v>
      </c>
      <c r="G188" s="24" t="s">
        <v>20</v>
      </c>
      <c r="H188" s="54" t="s">
        <v>20</v>
      </c>
    </row>
    <row r="189" spans="1:8" s="114" customFormat="1" ht="30" customHeight="1">
      <c r="A189" s="60" t="s">
        <v>20</v>
      </c>
      <c r="B189" s="24" t="s">
        <v>121</v>
      </c>
      <c r="C189" s="98"/>
      <c r="D189" s="24" t="s">
        <v>122</v>
      </c>
      <c r="E189" s="24" t="s">
        <v>20</v>
      </c>
      <c r="F189" s="24" t="s">
        <v>20</v>
      </c>
      <c r="G189" s="24" t="s">
        <v>20</v>
      </c>
      <c r="H189" s="54" t="s">
        <v>20</v>
      </c>
    </row>
    <row r="190" spans="1:8" s="114" customFormat="1" ht="32.25" customHeight="1">
      <c r="A190" s="59">
        <f>A186+1</f>
        <v>55</v>
      </c>
      <c r="B190" s="20" t="s">
        <v>121</v>
      </c>
      <c r="C190" s="20" t="s">
        <v>97</v>
      </c>
      <c r="D190" s="56" t="s">
        <v>152</v>
      </c>
      <c r="E190" s="26" t="s">
        <v>25</v>
      </c>
      <c r="F190" s="21">
        <f>SUM(F191:F194)</f>
        <v>60.4</v>
      </c>
      <c r="G190" s="21"/>
      <c r="H190" s="46" t="str">
        <f>IF(ROUND(F190*G190,2)=0," ",ROUND(F190*G190,2))</f>
        <v> </v>
      </c>
    </row>
    <row r="191" spans="1:8" s="114" customFormat="1" ht="27" hidden="1">
      <c r="A191" s="59"/>
      <c r="B191" s="20"/>
      <c r="C191" s="72"/>
      <c r="D191" s="56" t="s">
        <v>264</v>
      </c>
      <c r="E191" s="26"/>
      <c r="F191" s="21">
        <f>1.5*0.3*30*2</f>
        <v>27</v>
      </c>
      <c r="G191" s="21"/>
      <c r="H191" s="46"/>
    </row>
    <row r="192" spans="1:8" s="114" customFormat="1" ht="30" customHeight="1" hidden="1">
      <c r="A192" s="82"/>
      <c r="B192" s="83"/>
      <c r="C192" s="99"/>
      <c r="D192" s="106" t="s">
        <v>153</v>
      </c>
      <c r="E192" s="62"/>
      <c r="F192" s="84">
        <f>2*0.3*30</f>
        <v>18</v>
      </c>
      <c r="G192" s="84"/>
      <c r="H192" s="86"/>
    </row>
    <row r="193" spans="1:8" s="114" customFormat="1" ht="27" hidden="1">
      <c r="A193" s="82"/>
      <c r="B193" s="83"/>
      <c r="C193" s="99"/>
      <c r="D193" s="106" t="s">
        <v>156</v>
      </c>
      <c r="E193" s="62"/>
      <c r="F193" s="84">
        <v>10</v>
      </c>
      <c r="G193" s="84"/>
      <c r="H193" s="86"/>
    </row>
    <row r="194" spans="1:8" s="114" customFormat="1" ht="30" customHeight="1" hidden="1">
      <c r="A194" s="82"/>
      <c r="B194" s="83"/>
      <c r="C194" s="99"/>
      <c r="D194" s="56" t="s">
        <v>320</v>
      </c>
      <c r="E194" s="26"/>
      <c r="F194" s="21">
        <f>(6+3.5+3.5+5)*0.3</f>
        <v>5.4</v>
      </c>
      <c r="G194" s="84"/>
      <c r="H194" s="86"/>
    </row>
    <row r="195" spans="1:8" s="114" customFormat="1" ht="30" customHeight="1">
      <c r="A195" s="60" t="s">
        <v>20</v>
      </c>
      <c r="B195" s="55" t="s">
        <v>227</v>
      </c>
      <c r="C195" s="157"/>
      <c r="D195" s="24" t="s">
        <v>228</v>
      </c>
      <c r="E195" s="138" t="s">
        <v>20</v>
      </c>
      <c r="F195" s="140" t="s">
        <v>20</v>
      </c>
      <c r="G195" s="24" t="s">
        <v>20</v>
      </c>
      <c r="H195" s="54" t="s">
        <v>20</v>
      </c>
    </row>
    <row r="196" spans="1:8" s="114" customFormat="1" ht="30" customHeight="1">
      <c r="A196" s="59">
        <f>A190+1</f>
        <v>56</v>
      </c>
      <c r="B196" s="20" t="s">
        <v>227</v>
      </c>
      <c r="C196" s="20">
        <v>26</v>
      </c>
      <c r="D196" s="56" t="s">
        <v>229</v>
      </c>
      <c r="E196" s="26" t="s">
        <v>25</v>
      </c>
      <c r="F196" s="21">
        <f>F197</f>
        <v>4.8</v>
      </c>
      <c r="G196" s="21"/>
      <c r="H196" s="46" t="str">
        <f>IF(ROUND(F196*G196,2)=0," ",ROUND(F196*G196,2))</f>
        <v> </v>
      </c>
    </row>
    <row r="197" spans="1:8" s="114" customFormat="1" ht="41.25" customHeight="1" hidden="1">
      <c r="A197" s="176"/>
      <c r="B197" s="137"/>
      <c r="C197" s="156"/>
      <c r="D197" s="56" t="s">
        <v>230</v>
      </c>
      <c r="E197" s="26"/>
      <c r="F197" s="21">
        <f>1.2*4</f>
        <v>4.8</v>
      </c>
      <c r="G197" s="21"/>
      <c r="H197" s="46"/>
    </row>
    <row r="198" spans="1:8" s="114" customFormat="1" ht="30" customHeight="1">
      <c r="A198" s="60" t="s">
        <v>20</v>
      </c>
      <c r="B198" s="55" t="s">
        <v>231</v>
      </c>
      <c r="C198" s="139"/>
      <c r="D198" s="24" t="s">
        <v>232</v>
      </c>
      <c r="E198" s="138" t="s">
        <v>20</v>
      </c>
      <c r="F198" s="140" t="s">
        <v>20</v>
      </c>
      <c r="G198" s="24" t="s">
        <v>20</v>
      </c>
      <c r="H198" s="54" t="s">
        <v>20</v>
      </c>
    </row>
    <row r="199" spans="1:8" s="114" customFormat="1" ht="30" customHeight="1">
      <c r="A199" s="60" t="s">
        <v>20</v>
      </c>
      <c r="B199" s="55" t="s">
        <v>233</v>
      </c>
      <c r="C199" s="157"/>
      <c r="D199" s="24" t="s">
        <v>234</v>
      </c>
      <c r="E199" s="138" t="s">
        <v>20</v>
      </c>
      <c r="F199" s="140" t="s">
        <v>20</v>
      </c>
      <c r="G199" s="24" t="s">
        <v>20</v>
      </c>
      <c r="H199" s="54" t="s">
        <v>20</v>
      </c>
    </row>
    <row r="200" spans="1:8" s="114" customFormat="1" ht="27">
      <c r="A200" s="59">
        <f>A196+1</f>
        <v>57</v>
      </c>
      <c r="B200" s="20" t="s">
        <v>233</v>
      </c>
      <c r="C200" s="20">
        <v>11</v>
      </c>
      <c r="D200" s="56" t="s">
        <v>265</v>
      </c>
      <c r="E200" s="26" t="s">
        <v>5</v>
      </c>
      <c r="F200" s="21">
        <f>F201</f>
        <v>2</v>
      </c>
      <c r="G200" s="21"/>
      <c r="H200" s="46" t="str">
        <f>IF(ROUND(F200*G200,2)=0," ",ROUND(F200*G200,2))</f>
        <v> </v>
      </c>
    </row>
    <row r="201" spans="1:8" s="114" customFormat="1" ht="69" hidden="1">
      <c r="A201" s="176"/>
      <c r="B201" s="137"/>
      <c r="C201" s="158"/>
      <c r="D201" s="56" t="s">
        <v>266</v>
      </c>
      <c r="E201" s="26"/>
      <c r="F201" s="21">
        <f>2*1</f>
        <v>2</v>
      </c>
      <c r="G201" s="21"/>
      <c r="H201" s="46"/>
    </row>
    <row r="202" spans="1:8" s="114" customFormat="1" ht="30" customHeight="1">
      <c r="A202" s="60" t="s">
        <v>20</v>
      </c>
      <c r="B202" s="55" t="s">
        <v>339</v>
      </c>
      <c r="C202" s="157"/>
      <c r="D202" s="24" t="s">
        <v>340</v>
      </c>
      <c r="E202" s="138" t="s">
        <v>20</v>
      </c>
      <c r="F202" s="140" t="s">
        <v>20</v>
      </c>
      <c r="G202" s="24" t="s">
        <v>20</v>
      </c>
      <c r="H202" s="54" t="s">
        <v>20</v>
      </c>
    </row>
    <row r="203" spans="1:8" s="114" customFormat="1" ht="30" customHeight="1">
      <c r="A203" s="59">
        <f>A200+1</f>
        <v>58</v>
      </c>
      <c r="B203" s="20" t="s">
        <v>235</v>
      </c>
      <c r="C203" s="20" t="s">
        <v>106</v>
      </c>
      <c r="D203" s="56" t="s">
        <v>236</v>
      </c>
      <c r="E203" s="26" t="s">
        <v>267</v>
      </c>
      <c r="F203" s="21">
        <f>F204</f>
        <v>80</v>
      </c>
      <c r="G203" s="21"/>
      <c r="H203" s="46" t="str">
        <f>IF(ROUND(F203*G203,2)=0," ",ROUND(F203*G203,2))</f>
        <v> </v>
      </c>
    </row>
    <row r="204" spans="1:8" s="114" customFormat="1" ht="30" customHeight="1" hidden="1">
      <c r="A204" s="173"/>
      <c r="B204" s="137"/>
      <c r="C204" s="141"/>
      <c r="D204" s="56" t="s">
        <v>236</v>
      </c>
      <c r="E204" s="26"/>
      <c r="F204" s="21">
        <v>80</v>
      </c>
      <c r="G204" s="21"/>
      <c r="H204" s="46"/>
    </row>
    <row r="205" spans="1:8" s="114" customFormat="1" ht="30" customHeight="1" thickBot="1">
      <c r="A205" s="79"/>
      <c r="B205" s="128"/>
      <c r="C205" s="129"/>
      <c r="D205" s="270" t="s">
        <v>131</v>
      </c>
      <c r="E205" s="270"/>
      <c r="F205" s="270"/>
      <c r="G205" s="270"/>
      <c r="H205" s="78" t="str">
        <f>IF(SUM(H186,H190,H196,H200,H203)=0," ",SUM(H186,H190,H196,H200,H203))</f>
        <v> </v>
      </c>
    </row>
    <row r="206" spans="1:8" s="114" customFormat="1" ht="30" customHeight="1">
      <c r="A206" s="73" t="s">
        <v>20</v>
      </c>
      <c r="B206" s="74" t="s">
        <v>332</v>
      </c>
      <c r="C206" s="97"/>
      <c r="D206" s="190" t="s">
        <v>333</v>
      </c>
      <c r="E206" s="74" t="s">
        <v>20</v>
      </c>
      <c r="F206" s="74" t="s">
        <v>20</v>
      </c>
      <c r="G206" s="74" t="s">
        <v>20</v>
      </c>
      <c r="H206" s="75" t="s">
        <v>20</v>
      </c>
    </row>
    <row r="207" spans="1:8" s="114" customFormat="1" ht="54.75">
      <c r="A207" s="60" t="s">
        <v>20</v>
      </c>
      <c r="B207" s="24" t="s">
        <v>334</v>
      </c>
      <c r="C207" s="98"/>
      <c r="D207" s="55" t="s">
        <v>335</v>
      </c>
      <c r="E207" s="24" t="s">
        <v>20</v>
      </c>
      <c r="F207" s="24" t="s">
        <v>20</v>
      </c>
      <c r="G207" s="24" t="s">
        <v>20</v>
      </c>
      <c r="H207" s="54" t="s">
        <v>20</v>
      </c>
    </row>
    <row r="208" spans="1:8" s="114" customFormat="1" ht="30" customHeight="1">
      <c r="A208" s="59">
        <f>A203+1</f>
        <v>59</v>
      </c>
      <c r="B208" s="20" t="s">
        <v>334</v>
      </c>
      <c r="C208" s="20" t="s">
        <v>62</v>
      </c>
      <c r="D208" s="56" t="s">
        <v>336</v>
      </c>
      <c r="E208" s="26" t="s">
        <v>26</v>
      </c>
      <c r="F208" s="21">
        <f>SUM(F209:F210)</f>
        <v>68.43</v>
      </c>
      <c r="G208" s="21"/>
      <c r="H208" s="46" t="str">
        <f>IF(ROUND(F208*G208,2)=0," ",ROUND(F208*G208,2))</f>
        <v> </v>
      </c>
    </row>
    <row r="209" spans="1:8" s="114" customFormat="1" ht="30" customHeight="1" hidden="1">
      <c r="A209" s="59"/>
      <c r="B209" s="20"/>
      <c r="C209" s="20"/>
      <c r="D209" s="127" t="s">
        <v>338</v>
      </c>
      <c r="E209" s="26"/>
      <c r="F209" s="21">
        <f>0.4*13.2*2</f>
        <v>10.56</v>
      </c>
      <c r="G209" s="21"/>
      <c r="H209" s="46"/>
    </row>
    <row r="210" spans="1:8" s="114" customFormat="1" ht="41.25" hidden="1">
      <c r="A210" s="82"/>
      <c r="B210" s="83"/>
      <c r="C210" s="99"/>
      <c r="D210" s="56" t="s">
        <v>337</v>
      </c>
      <c r="E210" s="26"/>
      <c r="F210" s="21">
        <f>22+19+0.56*15.06*2</f>
        <v>57.87</v>
      </c>
      <c r="G210" s="84"/>
      <c r="H210" s="86"/>
    </row>
    <row r="211" spans="1:8" s="114" customFormat="1" ht="30" customHeight="1" thickBot="1">
      <c r="A211" s="79"/>
      <c r="B211" s="128"/>
      <c r="C211" s="129"/>
      <c r="D211" s="270" t="str">
        <f>"RAZEM: "&amp;D206&amp;""</f>
        <v>RAZEM: ROBOTY NAWIERZCHNIOWE I ZABEZPIECZAJĄCE</v>
      </c>
      <c r="E211" s="270"/>
      <c r="F211" s="270"/>
      <c r="G211" s="270"/>
      <c r="H211" s="78" t="str">
        <f>IF(SUM(H208)=0," ",SUM(H208))</f>
        <v> </v>
      </c>
    </row>
    <row r="212" spans="1:8" s="114" customFormat="1" ht="30" customHeight="1" thickBot="1">
      <c r="A212" s="291" t="s">
        <v>1</v>
      </c>
      <c r="B212" s="292"/>
      <c r="C212" s="292"/>
      <c r="D212" s="292"/>
      <c r="E212" s="292"/>
      <c r="F212" s="292"/>
      <c r="G212" s="292"/>
      <c r="H212" s="80" t="str">
        <f>IF(SUM(H141,H156,H166,H182,H205,H211)=0," ",SUM(H141,H156,H166,H182,H205,H211))</f>
        <v> </v>
      </c>
    </row>
    <row r="213" spans="1:10" s="114" customFormat="1" ht="30" customHeight="1" thickBot="1">
      <c r="A213" s="288" t="s">
        <v>268</v>
      </c>
      <c r="B213" s="289"/>
      <c r="C213" s="289"/>
      <c r="D213" s="289"/>
      <c r="E213" s="289"/>
      <c r="F213" s="289"/>
      <c r="G213" s="289"/>
      <c r="H213" s="81" t="str">
        <f>IF(SUM(H130,H212)=0," ",(SUM(H130,H212)))</f>
        <v> </v>
      </c>
      <c r="J213" s="164"/>
    </row>
    <row r="214" spans="1:8" s="114" customFormat="1" ht="30" customHeight="1">
      <c r="A214" s="71"/>
      <c r="B214" s="71"/>
      <c r="C214" s="71"/>
      <c r="D214" s="71"/>
      <c r="E214" s="71"/>
      <c r="F214" s="71"/>
      <c r="G214" s="71"/>
      <c r="H214" s="71"/>
    </row>
    <row r="215" spans="1:8" s="114" customFormat="1" ht="30" customHeight="1">
      <c r="A215" s="71"/>
      <c r="B215" s="71"/>
      <c r="C215" s="71"/>
      <c r="D215" s="71"/>
      <c r="E215" s="71"/>
      <c r="F215" s="71"/>
      <c r="G215" s="71"/>
      <c r="H215" s="71"/>
    </row>
    <row r="216" s="71" customFormat="1" ht="30" customHeight="1"/>
    <row r="217" s="71" customFormat="1" ht="30" customHeight="1"/>
    <row r="218" s="71" customFormat="1" ht="30" customHeight="1"/>
    <row r="219" s="71" customFormat="1" ht="30" customHeight="1"/>
    <row r="220" s="71" customFormat="1" ht="30" customHeight="1"/>
    <row r="221" s="71" customFormat="1" ht="30" customHeight="1"/>
    <row r="222" s="71" customFormat="1" ht="30" customHeight="1"/>
    <row r="223" s="71" customFormat="1" ht="30" customHeight="1"/>
    <row r="224" s="71" customFormat="1" ht="30" customHeight="1"/>
    <row r="225" s="71" customFormat="1" ht="30" customHeight="1"/>
    <row r="226" s="71" customFormat="1" ht="30" customHeight="1"/>
    <row r="227" s="71" customFormat="1" ht="30" customHeight="1"/>
    <row r="228" s="71" customFormat="1" ht="30" customHeight="1"/>
    <row r="229" s="71" customFormat="1" ht="30" customHeight="1"/>
    <row r="230" s="71" customFormat="1" ht="30" customHeight="1"/>
    <row r="231" s="71" customFormat="1" ht="30" customHeight="1"/>
    <row r="232" s="71" customFormat="1" ht="30" customHeight="1"/>
    <row r="233" s="71" customFormat="1" ht="30" customHeight="1"/>
    <row r="234" s="71" customFormat="1" ht="30" customHeight="1"/>
    <row r="235" s="71" customFormat="1" ht="30" customHeight="1"/>
    <row r="236" s="71" customFormat="1" ht="30" customHeight="1"/>
    <row r="237" s="71" customFormat="1" ht="30" customHeight="1"/>
    <row r="238" s="71" customFormat="1" ht="30" customHeight="1"/>
    <row r="239" s="71" customFormat="1" ht="30" customHeight="1"/>
    <row r="240" s="71" customFormat="1" ht="30" customHeight="1"/>
    <row r="241" s="71" customFormat="1" ht="30" customHeight="1"/>
    <row r="242" s="71" customFormat="1" ht="30" customHeight="1"/>
    <row r="243" s="71" customFormat="1" ht="30" customHeight="1"/>
    <row r="244" s="71" customFormat="1" ht="30" customHeight="1"/>
    <row r="245" s="71" customFormat="1" ht="30" customHeight="1"/>
    <row r="246" s="71" customFormat="1" ht="30" customHeight="1"/>
    <row r="247" s="71" customFormat="1" ht="30" customHeight="1"/>
    <row r="248" s="71" customFormat="1" ht="30" customHeight="1"/>
    <row r="249" s="71" customFormat="1" ht="30" customHeight="1"/>
    <row r="250" s="71" customFormat="1" ht="30" customHeight="1"/>
    <row r="251" s="71" customFormat="1" ht="30" customHeight="1"/>
    <row r="252" s="71" customFormat="1" ht="30" customHeight="1"/>
    <row r="253" s="71" customFormat="1" ht="30" customHeight="1"/>
    <row r="254" s="71" customFormat="1" ht="30" customHeight="1"/>
    <row r="255" s="71" customFormat="1" ht="30" customHeight="1"/>
    <row r="256" s="71" customFormat="1" ht="30" customHeight="1"/>
    <row r="257" s="71" customFormat="1" ht="30" customHeight="1"/>
    <row r="258" s="71" customFormat="1" ht="57" customHeight="1"/>
    <row r="259" s="71" customFormat="1" ht="30" customHeight="1"/>
    <row r="260" s="71" customFormat="1" ht="30" customHeight="1"/>
    <row r="261" s="71" customFormat="1" ht="30" customHeight="1"/>
    <row r="262" s="71" customFormat="1" ht="30" customHeight="1"/>
    <row r="263" s="71" customFormat="1" ht="30" customHeight="1"/>
    <row r="264" s="71" customFormat="1" ht="33" customHeight="1"/>
    <row r="265" s="71" customFormat="1" ht="33" customHeight="1"/>
    <row r="266" s="71" customFormat="1" ht="33" customHeight="1"/>
    <row r="267" s="71" customFormat="1" ht="33" customHeight="1"/>
    <row r="268" s="71" customFormat="1" ht="33" customHeight="1"/>
    <row r="269" s="71" customFormat="1" ht="33" customHeight="1"/>
    <row r="270" s="71" customFormat="1" ht="30" customHeight="1"/>
    <row r="271" s="71" customFormat="1" ht="30" customHeight="1"/>
    <row r="272" s="71" customFormat="1" ht="30" customHeight="1"/>
    <row r="273" s="71" customFormat="1" ht="30" customHeight="1"/>
    <row r="274" s="71" customFormat="1" ht="30" customHeight="1"/>
    <row r="275" s="71" customFormat="1" ht="30" customHeight="1"/>
    <row r="276" s="71" customFormat="1" ht="30" customHeight="1"/>
    <row r="277" s="71" customFormat="1" ht="30" customHeight="1"/>
    <row r="278" s="71" customFormat="1" ht="30" customHeight="1"/>
    <row r="279" s="71" customFormat="1" ht="30" customHeight="1"/>
    <row r="280" s="71" customFormat="1" ht="30" customHeight="1"/>
    <row r="281" s="71" customFormat="1" ht="30" customHeight="1"/>
    <row r="282" s="71" customFormat="1" ht="30" customHeight="1"/>
    <row r="283" s="71" customFormat="1" ht="30" customHeight="1"/>
    <row r="284" spans="1:8" s="71" customFormat="1" ht="30" customHeight="1">
      <c r="A284" s="29"/>
      <c r="B284" s="29"/>
      <c r="C284" s="29"/>
      <c r="D284" s="29"/>
      <c r="E284" s="29"/>
      <c r="F284" s="29"/>
      <c r="G284" s="29"/>
      <c r="H284" s="29"/>
    </row>
    <row r="285" spans="1:8" s="71" customFormat="1" ht="30" customHeight="1">
      <c r="A285" s="29"/>
      <c r="B285" s="29"/>
      <c r="C285" s="29"/>
      <c r="D285" s="29"/>
      <c r="E285" s="29"/>
      <c r="F285" s="29"/>
      <c r="G285" s="29"/>
      <c r="H285" s="29"/>
    </row>
    <row r="286" s="29" customFormat="1" ht="30" customHeight="1"/>
    <row r="287" s="29" customFormat="1" ht="30" customHeight="1"/>
    <row r="288" s="29" customFormat="1" ht="30" customHeight="1"/>
    <row r="289" s="29" customFormat="1" ht="30" customHeight="1"/>
    <row r="290" s="29" customFormat="1" ht="58.5" customHeight="1"/>
    <row r="291" s="29" customFormat="1" ht="30" customHeight="1"/>
    <row r="292" s="29" customFormat="1" ht="30" customHeight="1"/>
    <row r="293" s="29" customFormat="1" ht="136.5" customHeight="1"/>
    <row r="294" s="29" customFormat="1" ht="30" customHeight="1"/>
    <row r="295" s="29" customFormat="1" ht="30" customHeight="1"/>
    <row r="296" s="29" customFormat="1" ht="30" customHeight="1"/>
    <row r="297" s="29" customFormat="1" ht="30" customHeight="1"/>
    <row r="298" s="29" customFormat="1" ht="30" customHeight="1"/>
    <row r="299" s="29" customFormat="1" ht="30" customHeight="1"/>
    <row r="300" s="29" customFormat="1" ht="55.5" customHeight="1"/>
    <row r="301" s="29" customFormat="1" ht="30" customHeight="1"/>
    <row r="302" s="29" customFormat="1" ht="54.75" customHeight="1"/>
    <row r="303" s="29" customFormat="1" ht="30" customHeight="1"/>
    <row r="304" s="29" customFormat="1" ht="30" customHeight="1"/>
    <row r="305" s="29" customFormat="1" ht="39.75" customHeight="1"/>
    <row r="306" s="29" customFormat="1" ht="30" customHeight="1"/>
    <row r="307" s="29" customFormat="1" ht="30" customHeight="1"/>
    <row r="308" s="29" customFormat="1" ht="30" customHeight="1"/>
    <row r="309" s="29" customFormat="1" ht="56.25" customHeight="1"/>
    <row r="310" s="29" customFormat="1" ht="30" customHeight="1"/>
    <row r="311" s="29" customFormat="1" ht="30" customHeight="1"/>
    <row r="312" s="29" customFormat="1" ht="30" customHeight="1"/>
    <row r="313" s="29" customFormat="1" ht="30" customHeight="1"/>
    <row r="314" s="29" customFormat="1" ht="30" customHeight="1"/>
    <row r="315" s="29" customFormat="1" ht="30" customHeight="1"/>
    <row r="316" s="29" customFormat="1" ht="30" customHeight="1"/>
    <row r="317" s="29" customFormat="1" ht="30" customHeight="1"/>
    <row r="318" s="29" customFormat="1" ht="30" customHeight="1"/>
    <row r="319" s="29" customFormat="1" ht="30" customHeight="1"/>
    <row r="320" s="29" customFormat="1" ht="30" customHeight="1"/>
    <row r="321" s="29" customFormat="1" ht="30" customHeight="1"/>
    <row r="322" s="29" customFormat="1" ht="30" customHeight="1"/>
    <row r="323" s="29" customFormat="1" ht="30" customHeight="1"/>
    <row r="324" s="29" customFormat="1" ht="30" customHeight="1"/>
    <row r="325" s="29" customFormat="1" ht="30" customHeight="1"/>
    <row r="326" s="29" customFormat="1" ht="30" customHeight="1"/>
    <row r="327" s="29" customFormat="1" ht="30" customHeight="1"/>
    <row r="328" s="29" customFormat="1" ht="30" customHeight="1"/>
    <row r="329" s="29" customFormat="1" ht="30" customHeight="1"/>
    <row r="330" s="29" customFormat="1" ht="30" customHeight="1"/>
    <row r="331" s="29" customFormat="1" ht="30" customHeight="1"/>
    <row r="332" s="29" customFormat="1" ht="30" customHeight="1"/>
    <row r="333" s="29" customFormat="1" ht="30" customHeight="1"/>
    <row r="334" s="29" customFormat="1" ht="30" customHeight="1"/>
    <row r="335" s="29" customFormat="1" ht="30" customHeight="1"/>
    <row r="336" s="29" customFormat="1" ht="30" customHeight="1"/>
    <row r="337" s="29" customFormat="1" ht="30" customHeight="1"/>
    <row r="338" s="29" customFormat="1" ht="30" customHeight="1"/>
    <row r="339" s="29" customFormat="1" ht="30" customHeight="1"/>
    <row r="340" s="29" customFormat="1" ht="30" customHeight="1"/>
    <row r="341" s="29" customFormat="1" ht="30" customHeight="1"/>
    <row r="342" spans="1:8" s="29" customFormat="1" ht="30" customHeight="1">
      <c r="A342" s="25"/>
      <c r="B342" s="25"/>
      <c r="C342" s="25"/>
      <c r="D342" s="25"/>
      <c r="E342" s="25"/>
      <c r="F342" s="25"/>
      <c r="G342" s="25"/>
      <c r="H342" s="25"/>
    </row>
    <row r="343" spans="1:8" s="29" customFormat="1" ht="30" customHeight="1">
      <c r="A343" s="25"/>
      <c r="B343" s="25"/>
      <c r="C343" s="25"/>
      <c r="D343" s="25"/>
      <c r="E343" s="25"/>
      <c r="F343" s="25"/>
      <c r="G343" s="25"/>
      <c r="H343" s="25"/>
    </row>
    <row r="344" spans="1:8" ht="13.5">
      <c r="A344" s="25"/>
      <c r="B344" s="25"/>
      <c r="C344" s="25"/>
      <c r="D344" s="25"/>
      <c r="F344" s="25"/>
      <c r="G344" s="25"/>
      <c r="H344" s="25"/>
    </row>
    <row r="345" spans="1:8" ht="13.5">
      <c r="A345" s="25"/>
      <c r="B345" s="25"/>
      <c r="C345" s="25"/>
      <c r="D345" s="25"/>
      <c r="F345" s="25"/>
      <c r="G345" s="25"/>
      <c r="H345" s="25"/>
    </row>
    <row r="346" spans="1:8" ht="13.5">
      <c r="A346" s="25"/>
      <c r="B346" s="25"/>
      <c r="C346" s="25"/>
      <c r="D346" s="25"/>
      <c r="F346" s="25"/>
      <c r="G346" s="25"/>
      <c r="H346" s="25"/>
    </row>
    <row r="347" spans="1:8" ht="13.5">
      <c r="A347" s="25"/>
      <c r="B347" s="25"/>
      <c r="C347" s="25"/>
      <c r="D347" s="25"/>
      <c r="F347" s="25"/>
      <c r="G347" s="25"/>
      <c r="H347" s="25"/>
    </row>
    <row r="348" spans="1:8" ht="13.5">
      <c r="A348" s="25"/>
      <c r="B348" s="25"/>
      <c r="C348" s="25"/>
      <c r="D348" s="25"/>
      <c r="F348" s="25"/>
      <c r="G348" s="25"/>
      <c r="H348" s="25"/>
    </row>
    <row r="349" spans="1:8" ht="13.5">
      <c r="A349" s="25"/>
      <c r="B349" s="25"/>
      <c r="C349" s="25"/>
      <c r="D349" s="25"/>
      <c r="F349" s="25"/>
      <c r="G349" s="25"/>
      <c r="H349" s="25"/>
    </row>
    <row r="350" spans="1:8" ht="13.5">
      <c r="A350" s="25"/>
      <c r="B350" s="25"/>
      <c r="C350" s="25"/>
      <c r="D350" s="25"/>
      <c r="F350" s="25"/>
      <c r="G350" s="25"/>
      <c r="H350" s="25"/>
    </row>
    <row r="351" spans="1:8" ht="13.5">
      <c r="A351" s="25"/>
      <c r="B351" s="25"/>
      <c r="C351" s="25"/>
      <c r="D351" s="25"/>
      <c r="F351" s="25"/>
      <c r="G351" s="25"/>
      <c r="H351" s="25"/>
    </row>
    <row r="352" spans="1:8" ht="13.5">
      <c r="A352" s="25"/>
      <c r="B352" s="25"/>
      <c r="C352" s="25"/>
      <c r="D352" s="25"/>
      <c r="F352" s="25"/>
      <c r="G352" s="25"/>
      <c r="H352" s="25"/>
    </row>
    <row r="353" spans="1:8" ht="13.5">
      <c r="A353" s="25"/>
      <c r="B353" s="25"/>
      <c r="C353" s="25"/>
      <c r="D353" s="25"/>
      <c r="F353" s="25"/>
      <c r="G353" s="25"/>
      <c r="H353" s="25"/>
    </row>
    <row r="354" spans="1:8" ht="13.5">
      <c r="A354" s="25"/>
      <c r="B354" s="25"/>
      <c r="C354" s="25"/>
      <c r="D354" s="25"/>
      <c r="F354" s="25"/>
      <c r="G354" s="25"/>
      <c r="H354" s="25"/>
    </row>
    <row r="355" spans="1:8" ht="13.5">
      <c r="A355" s="25"/>
      <c r="B355" s="25"/>
      <c r="C355" s="25"/>
      <c r="D355" s="25"/>
      <c r="F355" s="25"/>
      <c r="G355" s="25"/>
      <c r="H355" s="25"/>
    </row>
    <row r="356" spans="1:8" ht="13.5">
      <c r="A356" s="25"/>
      <c r="B356" s="25"/>
      <c r="C356" s="25"/>
      <c r="D356" s="25"/>
      <c r="F356" s="25"/>
      <c r="G356" s="25"/>
      <c r="H356" s="25"/>
    </row>
    <row r="357" spans="1:8" ht="13.5">
      <c r="A357" s="25"/>
      <c r="B357" s="25"/>
      <c r="C357" s="25"/>
      <c r="D357" s="25"/>
      <c r="F357" s="25"/>
      <c r="G357" s="25"/>
      <c r="H357" s="25"/>
    </row>
    <row r="358" spans="1:8" ht="13.5">
      <c r="A358" s="25"/>
      <c r="B358" s="25"/>
      <c r="C358" s="25"/>
      <c r="D358" s="25"/>
      <c r="F358" s="25"/>
      <c r="G358" s="25"/>
      <c r="H358" s="25"/>
    </row>
    <row r="359" spans="1:8" ht="13.5">
      <c r="A359" s="25"/>
      <c r="B359" s="25"/>
      <c r="C359" s="25"/>
      <c r="D359" s="25"/>
      <c r="F359" s="25"/>
      <c r="G359" s="25"/>
      <c r="H359" s="25"/>
    </row>
    <row r="360" spans="1:8" ht="13.5">
      <c r="A360" s="25"/>
      <c r="B360" s="25"/>
      <c r="C360" s="25"/>
      <c r="D360" s="25"/>
      <c r="F360" s="25"/>
      <c r="G360" s="25"/>
      <c r="H360" s="25"/>
    </row>
    <row r="361" spans="1:8" ht="13.5">
      <c r="A361" s="25"/>
      <c r="B361" s="25"/>
      <c r="C361" s="25"/>
      <c r="D361" s="25"/>
      <c r="F361" s="25"/>
      <c r="G361" s="25"/>
      <c r="H361" s="25"/>
    </row>
    <row r="362" spans="1:8" ht="13.5">
      <c r="A362" s="25"/>
      <c r="B362" s="25"/>
      <c r="C362" s="25"/>
      <c r="D362" s="25"/>
      <c r="F362" s="25"/>
      <c r="G362" s="25"/>
      <c r="H362" s="25"/>
    </row>
    <row r="363" spans="1:8" ht="13.5">
      <c r="A363" s="25"/>
      <c r="B363" s="25"/>
      <c r="C363" s="25"/>
      <c r="D363" s="25"/>
      <c r="F363" s="25"/>
      <c r="G363" s="25"/>
      <c r="H363" s="25"/>
    </row>
    <row r="364" spans="1:8" ht="13.5">
      <c r="A364" s="25"/>
      <c r="B364" s="25"/>
      <c r="C364" s="25"/>
      <c r="D364" s="25"/>
      <c r="F364" s="25"/>
      <c r="G364" s="25"/>
      <c r="H364" s="25"/>
    </row>
    <row r="365" spans="1:8" ht="13.5">
      <c r="A365" s="25"/>
      <c r="B365" s="25"/>
      <c r="C365" s="25"/>
      <c r="D365" s="25"/>
      <c r="F365" s="25"/>
      <c r="G365" s="25"/>
      <c r="H365" s="25"/>
    </row>
    <row r="366" spans="1:8" ht="13.5">
      <c r="A366" s="25"/>
      <c r="B366" s="25"/>
      <c r="C366" s="25"/>
      <c r="D366" s="25"/>
      <c r="F366" s="25"/>
      <c r="G366" s="25"/>
      <c r="H366" s="25"/>
    </row>
    <row r="367" spans="1:8" ht="13.5">
      <c r="A367" s="25"/>
      <c r="B367" s="25"/>
      <c r="C367" s="25"/>
      <c r="D367" s="25"/>
      <c r="F367" s="25"/>
      <c r="G367" s="25"/>
      <c r="H367" s="25"/>
    </row>
    <row r="368" spans="1:8" ht="13.5">
      <c r="A368" s="25"/>
      <c r="B368" s="25"/>
      <c r="C368" s="25"/>
      <c r="D368" s="25"/>
      <c r="F368" s="25"/>
      <c r="G368" s="25"/>
      <c r="H368" s="25"/>
    </row>
    <row r="369" spans="1:8" ht="13.5">
      <c r="A369" s="25"/>
      <c r="B369" s="25"/>
      <c r="C369" s="25"/>
      <c r="D369" s="25"/>
      <c r="F369" s="25"/>
      <c r="G369" s="25"/>
      <c r="H369" s="25"/>
    </row>
    <row r="370" spans="1:8" ht="13.5">
      <c r="A370" s="25"/>
      <c r="B370" s="25"/>
      <c r="C370" s="25"/>
      <c r="D370" s="25"/>
      <c r="F370" s="25"/>
      <c r="G370" s="25"/>
      <c r="H370" s="25"/>
    </row>
    <row r="371" spans="1:8" ht="13.5">
      <c r="A371" s="25"/>
      <c r="B371" s="25"/>
      <c r="C371" s="25"/>
      <c r="D371" s="25"/>
      <c r="F371" s="25"/>
      <c r="G371" s="25"/>
      <c r="H371" s="25"/>
    </row>
    <row r="372" spans="1:8" ht="13.5">
      <c r="A372" s="25"/>
      <c r="B372" s="25"/>
      <c r="C372" s="25"/>
      <c r="D372" s="25"/>
      <c r="F372" s="25"/>
      <c r="G372" s="25"/>
      <c r="H372" s="25"/>
    </row>
    <row r="373" spans="1:8" ht="13.5">
      <c r="A373" s="25"/>
      <c r="B373" s="25"/>
      <c r="C373" s="25"/>
      <c r="D373" s="25"/>
      <c r="F373" s="25"/>
      <c r="G373" s="25"/>
      <c r="H373" s="25"/>
    </row>
    <row r="374" spans="1:8" ht="13.5">
      <c r="A374" s="25"/>
      <c r="B374" s="25"/>
      <c r="C374" s="25"/>
      <c r="D374" s="25"/>
      <c r="F374" s="25"/>
      <c r="G374" s="25"/>
      <c r="H374" s="25"/>
    </row>
    <row r="375" spans="1:8" ht="13.5">
      <c r="A375" s="25"/>
      <c r="B375" s="25"/>
      <c r="C375" s="25"/>
      <c r="D375" s="25"/>
      <c r="F375" s="25"/>
      <c r="G375" s="25"/>
      <c r="H375" s="25"/>
    </row>
    <row r="376" spans="1:8" ht="13.5">
      <c r="A376" s="25"/>
      <c r="B376" s="25"/>
      <c r="C376" s="25"/>
      <c r="D376" s="25"/>
      <c r="F376" s="25"/>
      <c r="G376" s="25"/>
      <c r="H376" s="25"/>
    </row>
    <row r="377" spans="1:8" ht="13.5">
      <c r="A377" s="25"/>
      <c r="B377" s="25"/>
      <c r="C377" s="25"/>
      <c r="D377" s="25"/>
      <c r="F377" s="25"/>
      <c r="G377" s="25"/>
      <c r="H377" s="25"/>
    </row>
    <row r="378" spans="1:8" ht="13.5">
      <c r="A378" s="25"/>
      <c r="B378" s="25"/>
      <c r="C378" s="25"/>
      <c r="D378" s="25"/>
      <c r="F378" s="25"/>
      <c r="G378" s="25"/>
      <c r="H378" s="25"/>
    </row>
    <row r="379" spans="1:8" ht="13.5">
      <c r="A379" s="25"/>
      <c r="B379" s="25"/>
      <c r="C379" s="25"/>
      <c r="D379" s="25"/>
      <c r="F379" s="25"/>
      <c r="G379" s="25"/>
      <c r="H379" s="25"/>
    </row>
    <row r="380" spans="1:8" ht="13.5">
      <c r="A380" s="25"/>
      <c r="B380" s="25"/>
      <c r="C380" s="25"/>
      <c r="D380" s="25"/>
      <c r="F380" s="25"/>
      <c r="G380" s="25"/>
      <c r="H380" s="25"/>
    </row>
    <row r="381" spans="1:8" ht="13.5">
      <c r="A381" s="25"/>
      <c r="B381" s="25"/>
      <c r="C381" s="25"/>
      <c r="D381" s="25"/>
      <c r="F381" s="25"/>
      <c r="G381" s="25"/>
      <c r="H381" s="25"/>
    </row>
    <row r="382" spans="1:8" ht="13.5">
      <c r="A382" s="25"/>
      <c r="B382" s="25"/>
      <c r="C382" s="25"/>
      <c r="D382" s="25"/>
      <c r="F382" s="25"/>
      <c r="G382" s="25"/>
      <c r="H382" s="25"/>
    </row>
    <row r="383" spans="1:8" ht="13.5">
      <c r="A383" s="25"/>
      <c r="B383" s="25"/>
      <c r="C383" s="25"/>
      <c r="D383" s="25"/>
      <c r="F383" s="25"/>
      <c r="G383" s="25"/>
      <c r="H383" s="25"/>
    </row>
    <row r="384" spans="1:8" ht="13.5">
      <c r="A384" s="25"/>
      <c r="B384" s="25"/>
      <c r="C384" s="25"/>
      <c r="D384" s="25"/>
      <c r="F384" s="25"/>
      <c r="G384" s="25"/>
      <c r="H384" s="25"/>
    </row>
    <row r="385" spans="1:8" ht="13.5">
      <c r="A385" s="25"/>
      <c r="B385" s="25"/>
      <c r="C385" s="25"/>
      <c r="D385" s="25"/>
      <c r="F385" s="25"/>
      <c r="G385" s="25"/>
      <c r="H385" s="25"/>
    </row>
    <row r="386" spans="1:8" ht="13.5">
      <c r="A386" s="25"/>
      <c r="B386" s="25"/>
      <c r="C386" s="25"/>
      <c r="D386" s="25"/>
      <c r="F386" s="25"/>
      <c r="G386" s="25"/>
      <c r="H386" s="25"/>
    </row>
    <row r="387" spans="1:8" ht="13.5">
      <c r="A387" s="25"/>
      <c r="B387" s="25"/>
      <c r="C387" s="25"/>
      <c r="D387" s="25"/>
      <c r="F387" s="25"/>
      <c r="G387" s="25"/>
      <c r="H387" s="25"/>
    </row>
    <row r="388" spans="1:8" ht="13.5">
      <c r="A388" s="25"/>
      <c r="B388" s="25"/>
      <c r="C388" s="25"/>
      <c r="D388" s="25"/>
      <c r="F388" s="25"/>
      <c r="G388" s="25"/>
      <c r="H388" s="25"/>
    </row>
    <row r="389" spans="1:8" ht="13.5">
      <c r="A389" s="25"/>
      <c r="B389" s="25"/>
      <c r="C389" s="25"/>
      <c r="D389" s="25"/>
      <c r="F389" s="25"/>
      <c r="G389" s="25"/>
      <c r="H389" s="25"/>
    </row>
    <row r="390" spans="1:8" ht="13.5">
      <c r="A390" s="25"/>
      <c r="B390" s="25"/>
      <c r="C390" s="25"/>
      <c r="D390" s="25"/>
      <c r="F390" s="25"/>
      <c r="G390" s="25"/>
      <c r="H390" s="25"/>
    </row>
    <row r="391" spans="1:8" ht="13.5">
      <c r="A391" s="25"/>
      <c r="B391" s="25"/>
      <c r="C391" s="25"/>
      <c r="D391" s="25"/>
      <c r="F391" s="25"/>
      <c r="G391" s="25"/>
      <c r="H391" s="25"/>
    </row>
    <row r="392" spans="1:8" ht="13.5">
      <c r="A392" s="25"/>
      <c r="B392" s="25"/>
      <c r="C392" s="25"/>
      <c r="D392" s="25"/>
      <c r="F392" s="25"/>
      <c r="G392" s="25"/>
      <c r="H392" s="25"/>
    </row>
    <row r="393" spans="1:8" ht="13.5">
      <c r="A393" s="25"/>
      <c r="B393" s="25"/>
      <c r="C393" s="25"/>
      <c r="D393" s="25"/>
      <c r="F393" s="25"/>
      <c r="G393" s="25"/>
      <c r="H393" s="25"/>
    </row>
    <row r="394" spans="1:8" ht="13.5">
      <c r="A394" s="25"/>
      <c r="B394" s="25"/>
      <c r="C394" s="25"/>
      <c r="D394" s="25"/>
      <c r="F394" s="25"/>
      <c r="G394" s="25"/>
      <c r="H394" s="25"/>
    </row>
    <row r="395" spans="1:8" ht="13.5">
      <c r="A395" s="25"/>
      <c r="B395" s="25"/>
      <c r="C395" s="25"/>
      <c r="D395" s="25"/>
      <c r="F395" s="25"/>
      <c r="G395" s="25"/>
      <c r="H395" s="25"/>
    </row>
    <row r="396" spans="1:8" ht="13.5">
      <c r="A396" s="25"/>
      <c r="B396" s="25"/>
      <c r="C396" s="25"/>
      <c r="D396" s="25"/>
      <c r="F396" s="25"/>
      <c r="G396" s="25"/>
      <c r="H396" s="25"/>
    </row>
    <row r="397" spans="1:8" ht="13.5">
      <c r="A397" s="25"/>
      <c r="B397" s="25"/>
      <c r="C397" s="25"/>
      <c r="D397" s="25"/>
      <c r="F397" s="25"/>
      <c r="G397" s="25"/>
      <c r="H397" s="25"/>
    </row>
    <row r="398" spans="1:8" ht="13.5">
      <c r="A398" s="25"/>
      <c r="B398" s="25"/>
      <c r="C398" s="25"/>
      <c r="D398" s="25"/>
      <c r="F398" s="25"/>
      <c r="G398" s="25"/>
      <c r="H398" s="25"/>
    </row>
    <row r="399" spans="1:8" ht="13.5">
      <c r="A399" s="25"/>
      <c r="B399" s="25"/>
      <c r="C399" s="25"/>
      <c r="D399" s="25"/>
      <c r="F399" s="25"/>
      <c r="G399" s="25"/>
      <c r="H399" s="25"/>
    </row>
    <row r="400" spans="1:8" ht="13.5">
      <c r="A400" s="25"/>
      <c r="B400" s="25"/>
      <c r="C400" s="25"/>
      <c r="D400" s="25"/>
      <c r="F400" s="25"/>
      <c r="G400" s="25"/>
      <c r="H400" s="25"/>
    </row>
    <row r="401" spans="1:8" ht="13.5">
      <c r="A401" s="25"/>
      <c r="B401" s="25"/>
      <c r="C401" s="25"/>
      <c r="D401" s="25"/>
      <c r="F401" s="25"/>
      <c r="G401" s="25"/>
      <c r="H401" s="25"/>
    </row>
    <row r="402" spans="1:8" ht="13.5">
      <c r="A402" s="25"/>
      <c r="B402" s="25"/>
      <c r="C402" s="25"/>
      <c r="D402" s="25"/>
      <c r="F402" s="25"/>
      <c r="G402" s="25"/>
      <c r="H402" s="25"/>
    </row>
    <row r="403" spans="1:8" ht="13.5">
      <c r="A403" s="25"/>
      <c r="B403" s="25"/>
      <c r="C403" s="25"/>
      <c r="D403" s="25"/>
      <c r="F403" s="25"/>
      <c r="G403" s="25"/>
      <c r="H403" s="25"/>
    </row>
    <row r="404" spans="1:8" ht="13.5">
      <c r="A404" s="25"/>
      <c r="B404" s="25"/>
      <c r="C404" s="25"/>
      <c r="D404" s="25"/>
      <c r="F404" s="25"/>
      <c r="G404" s="25"/>
      <c r="H404" s="25"/>
    </row>
    <row r="405" spans="1:8" ht="13.5">
      <c r="A405" s="25"/>
      <c r="B405" s="25"/>
      <c r="C405" s="25"/>
      <c r="D405" s="25"/>
      <c r="F405" s="25"/>
      <c r="G405" s="25"/>
      <c r="H405" s="25"/>
    </row>
    <row r="406" spans="1:8" ht="13.5">
      <c r="A406" s="25"/>
      <c r="B406" s="25"/>
      <c r="C406" s="25"/>
      <c r="D406" s="25"/>
      <c r="F406" s="25"/>
      <c r="G406" s="25"/>
      <c r="H406" s="25"/>
    </row>
    <row r="407" spans="1:8" ht="13.5">
      <c r="A407" s="25"/>
      <c r="B407" s="25"/>
      <c r="C407" s="25"/>
      <c r="D407" s="25"/>
      <c r="F407" s="25"/>
      <c r="G407" s="25"/>
      <c r="H407" s="25"/>
    </row>
    <row r="408" spans="1:8" ht="13.5">
      <c r="A408" s="25"/>
      <c r="B408" s="25"/>
      <c r="C408" s="25"/>
      <c r="D408" s="25"/>
      <c r="F408" s="25"/>
      <c r="G408" s="25"/>
      <c r="H408" s="25"/>
    </row>
    <row r="409" spans="1:8" ht="13.5">
      <c r="A409" s="25"/>
      <c r="B409" s="25"/>
      <c r="C409" s="25"/>
      <c r="D409" s="25"/>
      <c r="F409" s="25"/>
      <c r="G409" s="25"/>
      <c r="H409" s="25"/>
    </row>
    <row r="410" spans="1:8" ht="13.5">
      <c r="A410" s="25"/>
      <c r="B410" s="25"/>
      <c r="C410" s="25"/>
      <c r="D410" s="25"/>
      <c r="F410" s="25"/>
      <c r="G410" s="25"/>
      <c r="H410" s="25"/>
    </row>
    <row r="411" spans="1:8" ht="13.5">
      <c r="A411" s="25"/>
      <c r="B411" s="25"/>
      <c r="C411" s="25"/>
      <c r="D411" s="25"/>
      <c r="F411" s="25"/>
      <c r="G411" s="25"/>
      <c r="H411" s="25"/>
    </row>
    <row r="412" spans="1:8" ht="13.5">
      <c r="A412" s="25"/>
      <c r="B412" s="25"/>
      <c r="C412" s="25"/>
      <c r="D412" s="25"/>
      <c r="F412" s="25"/>
      <c r="G412" s="25"/>
      <c r="H412" s="25"/>
    </row>
    <row r="413" spans="1:8" ht="13.5">
      <c r="A413" s="25"/>
      <c r="B413" s="25"/>
      <c r="C413" s="25"/>
      <c r="D413" s="25"/>
      <c r="F413" s="25"/>
      <c r="G413" s="25"/>
      <c r="H413" s="25"/>
    </row>
    <row r="414" spans="1:8" ht="13.5">
      <c r="A414" s="25"/>
      <c r="B414" s="25"/>
      <c r="C414" s="25"/>
      <c r="D414" s="25"/>
      <c r="F414" s="25"/>
      <c r="G414" s="25"/>
      <c r="H414" s="25"/>
    </row>
    <row r="415" spans="1:8" ht="13.5">
      <c r="A415" s="25"/>
      <c r="B415" s="25"/>
      <c r="C415" s="25"/>
      <c r="D415" s="25"/>
      <c r="F415" s="25"/>
      <c r="G415" s="25"/>
      <c r="H415" s="25"/>
    </row>
    <row r="416" spans="1:8" ht="13.5">
      <c r="A416" s="25"/>
      <c r="B416" s="25"/>
      <c r="C416" s="25"/>
      <c r="D416" s="25"/>
      <c r="F416" s="25"/>
      <c r="G416" s="25"/>
      <c r="H416" s="25"/>
    </row>
    <row r="417" spans="1:8" ht="13.5">
      <c r="A417" s="25"/>
      <c r="B417" s="25"/>
      <c r="C417" s="25"/>
      <c r="D417" s="25"/>
      <c r="F417" s="25"/>
      <c r="G417" s="25"/>
      <c r="H417" s="25"/>
    </row>
    <row r="418" spans="1:8" ht="13.5">
      <c r="A418" s="25"/>
      <c r="B418" s="25"/>
      <c r="C418" s="25"/>
      <c r="D418" s="25"/>
      <c r="F418" s="25"/>
      <c r="G418" s="25"/>
      <c r="H418" s="25"/>
    </row>
    <row r="419" spans="1:8" ht="13.5">
      <c r="A419" s="25"/>
      <c r="B419" s="25"/>
      <c r="C419" s="25"/>
      <c r="D419" s="25"/>
      <c r="F419" s="25"/>
      <c r="G419" s="25"/>
      <c r="H419" s="25"/>
    </row>
    <row r="420" spans="1:8" ht="13.5">
      <c r="A420" s="25"/>
      <c r="B420" s="25"/>
      <c r="C420" s="25"/>
      <c r="D420" s="25"/>
      <c r="F420" s="25"/>
      <c r="G420" s="25"/>
      <c r="H420" s="25"/>
    </row>
    <row r="421" spans="1:8" ht="13.5">
      <c r="A421" s="25"/>
      <c r="B421" s="25"/>
      <c r="C421" s="25"/>
      <c r="D421" s="25"/>
      <c r="F421" s="25"/>
      <c r="G421" s="25"/>
      <c r="H421" s="25"/>
    </row>
    <row r="422" spans="1:8" ht="13.5">
      <c r="A422" s="25"/>
      <c r="B422" s="25"/>
      <c r="C422" s="25"/>
      <c r="D422" s="25"/>
      <c r="F422" s="25"/>
      <c r="G422" s="25"/>
      <c r="H422" s="25"/>
    </row>
    <row r="423" spans="1:8" ht="13.5">
      <c r="A423" s="25"/>
      <c r="B423" s="25"/>
      <c r="C423" s="25"/>
      <c r="D423" s="25"/>
      <c r="F423" s="25"/>
      <c r="G423" s="25"/>
      <c r="H423" s="25"/>
    </row>
    <row r="424" spans="1:8" ht="13.5">
      <c r="A424" s="25"/>
      <c r="B424" s="25"/>
      <c r="C424" s="25"/>
      <c r="D424" s="25"/>
      <c r="F424" s="25"/>
      <c r="G424" s="25"/>
      <c r="H424" s="25"/>
    </row>
    <row r="425" spans="1:8" ht="13.5">
      <c r="A425" s="25"/>
      <c r="B425" s="25"/>
      <c r="C425" s="25"/>
      <c r="D425" s="25"/>
      <c r="F425" s="25"/>
      <c r="G425" s="25"/>
      <c r="H425" s="25"/>
    </row>
    <row r="426" spans="1:8" ht="13.5">
      <c r="A426" s="25"/>
      <c r="B426" s="25"/>
      <c r="C426" s="25"/>
      <c r="D426" s="25"/>
      <c r="F426" s="25"/>
      <c r="G426" s="25"/>
      <c r="H426" s="25"/>
    </row>
    <row r="427" spans="1:8" ht="13.5">
      <c r="A427" s="25"/>
      <c r="B427" s="25"/>
      <c r="C427" s="25"/>
      <c r="D427" s="25"/>
      <c r="F427" s="25"/>
      <c r="G427" s="25"/>
      <c r="H427" s="25"/>
    </row>
    <row r="428" spans="1:8" ht="13.5">
      <c r="A428" s="25"/>
      <c r="B428" s="25"/>
      <c r="C428" s="25"/>
      <c r="D428" s="25"/>
      <c r="F428" s="25"/>
      <c r="G428" s="25"/>
      <c r="H428" s="25"/>
    </row>
    <row r="429" spans="1:8" ht="13.5">
      <c r="A429" s="25"/>
      <c r="B429" s="25"/>
      <c r="C429" s="25"/>
      <c r="D429" s="25"/>
      <c r="F429" s="25"/>
      <c r="G429" s="25"/>
      <c r="H429" s="25"/>
    </row>
    <row r="430" spans="1:8" ht="13.5">
      <c r="A430" s="25"/>
      <c r="B430" s="25"/>
      <c r="C430" s="25"/>
      <c r="D430" s="25"/>
      <c r="F430" s="25"/>
      <c r="G430" s="25"/>
      <c r="H430" s="25"/>
    </row>
    <row r="431" spans="1:8" ht="13.5">
      <c r="A431" s="25"/>
      <c r="B431" s="25"/>
      <c r="C431" s="25"/>
      <c r="D431" s="25"/>
      <c r="F431" s="25"/>
      <c r="G431" s="25"/>
      <c r="H431" s="25"/>
    </row>
    <row r="432" spans="1:8" ht="13.5">
      <c r="A432" s="25"/>
      <c r="B432" s="25"/>
      <c r="C432" s="25"/>
      <c r="D432" s="25"/>
      <c r="F432" s="25"/>
      <c r="G432" s="25"/>
      <c r="H432" s="25"/>
    </row>
    <row r="433" spans="1:8" ht="13.5">
      <c r="A433" s="25"/>
      <c r="B433" s="25"/>
      <c r="C433" s="25"/>
      <c r="D433" s="25"/>
      <c r="F433" s="25"/>
      <c r="G433" s="25"/>
      <c r="H433" s="25"/>
    </row>
    <row r="434" spans="1:8" ht="13.5">
      <c r="A434" s="25"/>
      <c r="B434" s="25"/>
      <c r="C434" s="25"/>
      <c r="D434" s="25"/>
      <c r="F434" s="25"/>
      <c r="G434" s="25"/>
      <c r="H434" s="25"/>
    </row>
    <row r="435" spans="1:8" ht="13.5">
      <c r="A435" s="25"/>
      <c r="B435" s="25"/>
      <c r="C435" s="25"/>
      <c r="D435" s="25"/>
      <c r="F435" s="25"/>
      <c r="G435" s="25"/>
      <c r="H435" s="25"/>
    </row>
    <row r="436" spans="1:8" ht="13.5">
      <c r="A436" s="25"/>
      <c r="B436" s="25"/>
      <c r="C436" s="25"/>
      <c r="D436" s="25"/>
      <c r="F436" s="25"/>
      <c r="G436" s="25"/>
      <c r="H436" s="25"/>
    </row>
    <row r="437" spans="1:8" ht="13.5">
      <c r="A437" s="25"/>
      <c r="B437" s="25"/>
      <c r="C437" s="25"/>
      <c r="D437" s="25"/>
      <c r="F437" s="25"/>
      <c r="G437" s="25"/>
      <c r="H437" s="25"/>
    </row>
    <row r="438" spans="1:8" ht="13.5">
      <c r="A438" s="25"/>
      <c r="B438" s="25"/>
      <c r="C438" s="25"/>
      <c r="D438" s="25"/>
      <c r="F438" s="25"/>
      <c r="G438" s="25"/>
      <c r="H438" s="25"/>
    </row>
    <row r="439" spans="1:8" ht="13.5">
      <c r="A439" s="25"/>
      <c r="B439" s="25"/>
      <c r="C439" s="25"/>
      <c r="D439" s="25"/>
      <c r="F439" s="25"/>
      <c r="G439" s="25"/>
      <c r="H439" s="25"/>
    </row>
    <row r="440" spans="1:8" ht="13.5">
      <c r="A440" s="25"/>
      <c r="B440" s="25"/>
      <c r="C440" s="25"/>
      <c r="D440" s="25"/>
      <c r="F440" s="25"/>
      <c r="G440" s="25"/>
      <c r="H440" s="25"/>
    </row>
    <row r="441" spans="1:8" ht="13.5">
      <c r="A441" s="25"/>
      <c r="B441" s="25"/>
      <c r="C441" s="25"/>
      <c r="D441" s="25"/>
      <c r="F441" s="25"/>
      <c r="G441" s="25"/>
      <c r="H441" s="25"/>
    </row>
    <row r="442" spans="1:8" ht="13.5">
      <c r="A442" s="25"/>
      <c r="B442" s="25"/>
      <c r="C442" s="25"/>
      <c r="D442" s="25"/>
      <c r="F442" s="25"/>
      <c r="G442" s="25"/>
      <c r="H442" s="25"/>
    </row>
    <row r="443" spans="1:8" ht="13.5">
      <c r="A443" s="25"/>
      <c r="B443" s="25"/>
      <c r="C443" s="25"/>
      <c r="D443" s="25"/>
      <c r="F443" s="25"/>
      <c r="G443" s="25"/>
      <c r="H443" s="25"/>
    </row>
    <row r="444" spans="1:8" ht="13.5">
      <c r="A444" s="25"/>
      <c r="B444" s="25"/>
      <c r="C444" s="25"/>
      <c r="D444" s="25"/>
      <c r="F444" s="25"/>
      <c r="G444" s="25"/>
      <c r="H444" s="25"/>
    </row>
    <row r="445" spans="1:8" ht="13.5">
      <c r="A445" s="25"/>
      <c r="B445" s="25"/>
      <c r="C445" s="25"/>
      <c r="D445" s="25"/>
      <c r="F445" s="25"/>
      <c r="G445" s="25"/>
      <c r="H445" s="25"/>
    </row>
    <row r="446" spans="1:8" ht="13.5">
      <c r="A446" s="25"/>
      <c r="B446" s="25"/>
      <c r="C446" s="25"/>
      <c r="D446" s="25"/>
      <c r="F446" s="25"/>
      <c r="G446" s="25"/>
      <c r="H446" s="25"/>
    </row>
    <row r="447" spans="1:8" ht="13.5">
      <c r="A447" s="25"/>
      <c r="B447" s="25"/>
      <c r="C447" s="25"/>
      <c r="D447" s="25"/>
      <c r="F447" s="25"/>
      <c r="G447" s="25"/>
      <c r="H447" s="25"/>
    </row>
    <row r="448" spans="1:8" ht="13.5">
      <c r="A448" s="25"/>
      <c r="B448" s="25"/>
      <c r="C448" s="25"/>
      <c r="D448" s="25"/>
      <c r="F448" s="25"/>
      <c r="G448" s="25"/>
      <c r="H448" s="25"/>
    </row>
    <row r="449" spans="1:8" ht="13.5">
      <c r="A449" s="25"/>
      <c r="B449" s="25"/>
      <c r="C449" s="25"/>
      <c r="D449" s="25"/>
      <c r="F449" s="25"/>
      <c r="G449" s="25"/>
      <c r="H449" s="25"/>
    </row>
    <row r="450" spans="1:8" ht="13.5">
      <c r="A450" s="25"/>
      <c r="B450" s="25"/>
      <c r="C450" s="25"/>
      <c r="D450" s="25"/>
      <c r="F450" s="25"/>
      <c r="G450" s="25"/>
      <c r="H450" s="25"/>
    </row>
    <row r="451" spans="1:8" ht="13.5">
      <c r="A451" s="25"/>
      <c r="B451" s="25"/>
      <c r="C451" s="25"/>
      <c r="D451" s="25"/>
      <c r="F451" s="25"/>
      <c r="G451" s="25"/>
      <c r="H451" s="25"/>
    </row>
    <row r="452" spans="1:8" ht="13.5">
      <c r="A452" s="25"/>
      <c r="B452" s="25"/>
      <c r="C452" s="25"/>
      <c r="D452" s="25"/>
      <c r="F452" s="25"/>
      <c r="G452" s="25"/>
      <c r="H452" s="25"/>
    </row>
    <row r="453" spans="1:8" ht="13.5">
      <c r="A453" s="25"/>
      <c r="B453" s="25"/>
      <c r="C453" s="25"/>
      <c r="D453" s="25"/>
      <c r="F453" s="25"/>
      <c r="G453" s="25"/>
      <c r="H453" s="25"/>
    </row>
    <row r="454" spans="1:8" ht="13.5">
      <c r="A454" s="25"/>
      <c r="B454" s="25"/>
      <c r="C454" s="25"/>
      <c r="D454" s="25"/>
      <c r="F454" s="25"/>
      <c r="G454" s="25"/>
      <c r="H454" s="25"/>
    </row>
    <row r="455" spans="1:8" ht="13.5">
      <c r="A455" s="25"/>
      <c r="B455" s="25"/>
      <c r="C455" s="25"/>
      <c r="D455" s="25"/>
      <c r="F455" s="25"/>
      <c r="G455" s="25"/>
      <c r="H455" s="25"/>
    </row>
    <row r="456" spans="1:8" ht="13.5">
      <c r="A456" s="25"/>
      <c r="B456" s="25"/>
      <c r="C456" s="25"/>
      <c r="D456" s="25"/>
      <c r="F456" s="25"/>
      <c r="G456" s="25"/>
      <c r="H456" s="25"/>
    </row>
    <row r="457" spans="1:8" ht="13.5">
      <c r="A457" s="25"/>
      <c r="B457" s="25"/>
      <c r="C457" s="25"/>
      <c r="D457" s="25"/>
      <c r="F457" s="25"/>
      <c r="G457" s="25"/>
      <c r="H457" s="25"/>
    </row>
    <row r="458" spans="1:8" ht="13.5">
      <c r="A458" s="25"/>
      <c r="B458" s="25"/>
      <c r="C458" s="25"/>
      <c r="D458" s="25"/>
      <c r="F458" s="25"/>
      <c r="G458" s="25"/>
      <c r="H458" s="25"/>
    </row>
    <row r="459" spans="1:8" ht="13.5">
      <c r="A459" s="25"/>
      <c r="B459" s="25"/>
      <c r="C459" s="25"/>
      <c r="D459" s="25"/>
      <c r="F459" s="25"/>
      <c r="G459" s="25"/>
      <c r="H459" s="25"/>
    </row>
    <row r="460" spans="1:8" ht="13.5">
      <c r="A460" s="25"/>
      <c r="B460" s="25"/>
      <c r="C460" s="25"/>
      <c r="D460" s="25"/>
      <c r="F460" s="25"/>
      <c r="G460" s="25"/>
      <c r="H460" s="25"/>
    </row>
    <row r="461" spans="1:8" ht="13.5">
      <c r="A461" s="25"/>
      <c r="B461" s="25"/>
      <c r="C461" s="25"/>
      <c r="D461" s="25"/>
      <c r="F461" s="25"/>
      <c r="G461" s="25"/>
      <c r="H461" s="25"/>
    </row>
    <row r="462" spans="1:8" ht="13.5">
      <c r="A462" s="25"/>
      <c r="B462" s="25"/>
      <c r="C462" s="25"/>
      <c r="D462" s="25"/>
      <c r="F462" s="25"/>
      <c r="G462" s="25"/>
      <c r="H462" s="25"/>
    </row>
    <row r="463" spans="1:8" ht="13.5">
      <c r="A463" s="25"/>
      <c r="B463" s="25"/>
      <c r="C463" s="25"/>
      <c r="D463" s="25"/>
      <c r="F463" s="25"/>
      <c r="G463" s="25"/>
      <c r="H463" s="25"/>
    </row>
    <row r="464" spans="1:8" ht="13.5">
      <c r="A464" s="25"/>
      <c r="B464" s="25"/>
      <c r="C464" s="25"/>
      <c r="D464" s="25"/>
      <c r="F464" s="25"/>
      <c r="G464" s="25"/>
      <c r="H464" s="25"/>
    </row>
    <row r="465" spans="1:8" ht="13.5">
      <c r="A465" s="25"/>
      <c r="B465" s="25"/>
      <c r="C465" s="25"/>
      <c r="D465" s="25"/>
      <c r="F465" s="25"/>
      <c r="G465" s="25"/>
      <c r="H465" s="25"/>
    </row>
    <row r="466" spans="1:8" ht="13.5">
      <c r="A466" s="25"/>
      <c r="B466" s="25"/>
      <c r="C466" s="25"/>
      <c r="D466" s="25"/>
      <c r="F466" s="25"/>
      <c r="G466" s="25"/>
      <c r="H466" s="25"/>
    </row>
    <row r="467" spans="1:8" ht="13.5">
      <c r="A467" s="25"/>
      <c r="B467" s="25"/>
      <c r="C467" s="25"/>
      <c r="D467" s="25"/>
      <c r="F467" s="25"/>
      <c r="G467" s="25"/>
      <c r="H467" s="25"/>
    </row>
    <row r="468" spans="1:8" ht="13.5">
      <c r="A468" s="25"/>
      <c r="B468" s="25"/>
      <c r="C468" s="25"/>
      <c r="D468" s="25"/>
      <c r="F468" s="25"/>
      <c r="G468" s="25"/>
      <c r="H468" s="25"/>
    </row>
    <row r="469" spans="1:8" ht="13.5">
      <c r="A469" s="25"/>
      <c r="B469" s="25"/>
      <c r="C469" s="25"/>
      <c r="D469" s="25"/>
      <c r="F469" s="25"/>
      <c r="G469" s="25"/>
      <c r="H469" s="25"/>
    </row>
    <row r="470" spans="1:8" ht="13.5">
      <c r="A470" s="25"/>
      <c r="B470" s="25"/>
      <c r="C470" s="25"/>
      <c r="D470" s="25"/>
      <c r="F470" s="25"/>
      <c r="G470" s="25"/>
      <c r="H470" s="25"/>
    </row>
    <row r="471" spans="1:8" ht="13.5">
      <c r="A471" s="25"/>
      <c r="B471" s="25"/>
      <c r="C471" s="25"/>
      <c r="D471" s="25"/>
      <c r="F471" s="25"/>
      <c r="G471" s="25"/>
      <c r="H471" s="25"/>
    </row>
    <row r="472" spans="1:8" ht="13.5">
      <c r="A472" s="25"/>
      <c r="B472" s="25"/>
      <c r="C472" s="25"/>
      <c r="D472" s="25"/>
      <c r="F472" s="25"/>
      <c r="G472" s="25"/>
      <c r="H472" s="25"/>
    </row>
    <row r="473" spans="1:8" ht="13.5">
      <c r="A473" s="25"/>
      <c r="B473" s="25"/>
      <c r="C473" s="25"/>
      <c r="D473" s="25"/>
      <c r="F473" s="25"/>
      <c r="G473" s="25"/>
      <c r="H473" s="25"/>
    </row>
    <row r="474" spans="1:8" ht="13.5">
      <c r="A474" s="25"/>
      <c r="B474" s="25"/>
      <c r="C474" s="25"/>
      <c r="D474" s="25"/>
      <c r="F474" s="25"/>
      <c r="G474" s="25"/>
      <c r="H474" s="25"/>
    </row>
    <row r="475" spans="1:8" ht="13.5">
      <c r="A475" s="25"/>
      <c r="B475" s="25"/>
      <c r="C475" s="25"/>
      <c r="D475" s="25"/>
      <c r="F475" s="25"/>
      <c r="G475" s="25"/>
      <c r="H475" s="25"/>
    </row>
    <row r="476" spans="1:8" ht="13.5">
      <c r="A476" s="25"/>
      <c r="B476" s="25"/>
      <c r="C476" s="25"/>
      <c r="D476" s="25"/>
      <c r="F476" s="25"/>
      <c r="G476" s="25"/>
      <c r="H476" s="25"/>
    </row>
    <row r="477" spans="1:8" ht="13.5">
      <c r="A477" s="25"/>
      <c r="B477" s="25"/>
      <c r="C477" s="25"/>
      <c r="D477" s="25"/>
      <c r="F477" s="25"/>
      <c r="G477" s="25"/>
      <c r="H477" s="25"/>
    </row>
    <row r="478" spans="1:8" ht="13.5">
      <c r="A478" s="25"/>
      <c r="B478" s="25"/>
      <c r="C478" s="25"/>
      <c r="D478" s="25"/>
      <c r="F478" s="25"/>
      <c r="G478" s="25"/>
      <c r="H478" s="25"/>
    </row>
    <row r="479" spans="1:8" ht="13.5">
      <c r="A479" s="25"/>
      <c r="B479" s="25"/>
      <c r="C479" s="25"/>
      <c r="D479" s="25"/>
      <c r="F479" s="25"/>
      <c r="G479" s="25"/>
      <c r="H479" s="25"/>
    </row>
    <row r="480" spans="1:8" ht="13.5">
      <c r="A480" s="25"/>
      <c r="B480" s="25"/>
      <c r="C480" s="25"/>
      <c r="D480" s="25"/>
      <c r="F480" s="25"/>
      <c r="G480" s="25"/>
      <c r="H480" s="25"/>
    </row>
    <row r="481" spans="1:8" ht="13.5">
      <c r="A481" s="25"/>
      <c r="B481" s="25"/>
      <c r="C481" s="25"/>
      <c r="D481" s="25"/>
      <c r="F481" s="25"/>
      <c r="G481" s="25"/>
      <c r="H481" s="25"/>
    </row>
    <row r="482" spans="1:8" ht="13.5">
      <c r="A482" s="25"/>
      <c r="B482" s="25"/>
      <c r="C482" s="25"/>
      <c r="D482" s="25"/>
      <c r="F482" s="25"/>
      <c r="G482" s="25"/>
      <c r="H482" s="25"/>
    </row>
    <row r="483" spans="1:8" ht="13.5">
      <c r="A483" s="25"/>
      <c r="B483" s="25"/>
      <c r="C483" s="25"/>
      <c r="D483" s="25"/>
      <c r="F483" s="25"/>
      <c r="G483" s="25"/>
      <c r="H483" s="25"/>
    </row>
    <row r="484" spans="1:8" ht="13.5">
      <c r="A484" s="25"/>
      <c r="B484" s="25"/>
      <c r="C484" s="25"/>
      <c r="D484" s="25"/>
      <c r="F484" s="25"/>
      <c r="G484" s="25"/>
      <c r="H484" s="25"/>
    </row>
    <row r="485" spans="1:8" ht="13.5">
      <c r="A485" s="25"/>
      <c r="B485" s="25"/>
      <c r="C485" s="25"/>
      <c r="D485" s="25"/>
      <c r="F485" s="25"/>
      <c r="G485" s="25"/>
      <c r="H485" s="25"/>
    </row>
    <row r="486" spans="1:8" ht="13.5">
      <c r="A486" s="25"/>
      <c r="B486" s="25"/>
      <c r="C486" s="25"/>
      <c r="D486" s="25"/>
      <c r="F486" s="25"/>
      <c r="G486" s="25"/>
      <c r="H486" s="25"/>
    </row>
    <row r="487" spans="1:8" ht="13.5">
      <c r="A487" s="25"/>
      <c r="B487" s="25"/>
      <c r="C487" s="25"/>
      <c r="D487" s="25"/>
      <c r="F487" s="25"/>
      <c r="G487" s="25"/>
      <c r="H487" s="25"/>
    </row>
    <row r="488" spans="1:8" ht="13.5">
      <c r="A488" s="25"/>
      <c r="B488" s="25"/>
      <c r="C488" s="25"/>
      <c r="D488" s="25"/>
      <c r="F488" s="25"/>
      <c r="G488" s="25"/>
      <c r="H488" s="25"/>
    </row>
    <row r="489" spans="1:8" ht="13.5">
      <c r="A489" s="25"/>
      <c r="B489" s="25"/>
      <c r="C489" s="25"/>
      <c r="D489" s="25"/>
      <c r="F489" s="25"/>
      <c r="G489" s="25"/>
      <c r="H489" s="25"/>
    </row>
    <row r="490" spans="1:8" ht="13.5">
      <c r="A490" s="25"/>
      <c r="B490" s="25"/>
      <c r="C490" s="25"/>
      <c r="D490" s="25"/>
      <c r="F490" s="25"/>
      <c r="G490" s="25"/>
      <c r="H490" s="25"/>
    </row>
    <row r="491" spans="1:8" ht="13.5">
      <c r="A491" s="25"/>
      <c r="B491" s="25"/>
      <c r="C491" s="25"/>
      <c r="D491" s="25"/>
      <c r="F491" s="25"/>
      <c r="G491" s="25"/>
      <c r="H491" s="25"/>
    </row>
    <row r="492" spans="1:8" ht="13.5">
      <c r="A492" s="25"/>
      <c r="B492" s="25"/>
      <c r="C492" s="25"/>
      <c r="D492" s="25"/>
      <c r="F492" s="25"/>
      <c r="G492" s="25"/>
      <c r="H492" s="25"/>
    </row>
    <row r="493" spans="1:8" ht="13.5">
      <c r="A493" s="25"/>
      <c r="B493" s="25"/>
      <c r="C493" s="25"/>
      <c r="D493" s="25"/>
      <c r="F493" s="25"/>
      <c r="G493" s="25"/>
      <c r="H493" s="25"/>
    </row>
    <row r="494" spans="1:8" ht="13.5">
      <c r="A494" s="25"/>
      <c r="B494" s="25"/>
      <c r="C494" s="25"/>
      <c r="D494" s="25"/>
      <c r="F494" s="25"/>
      <c r="G494" s="25"/>
      <c r="H494" s="25"/>
    </row>
    <row r="495" spans="1:8" ht="13.5">
      <c r="A495" s="25"/>
      <c r="B495" s="25"/>
      <c r="C495" s="25"/>
      <c r="D495" s="25"/>
      <c r="F495" s="25"/>
      <c r="G495" s="25"/>
      <c r="H495" s="25"/>
    </row>
    <row r="496" spans="1:8" ht="13.5">
      <c r="A496" s="25"/>
      <c r="B496" s="25"/>
      <c r="C496" s="25"/>
      <c r="D496" s="25"/>
      <c r="F496" s="25"/>
      <c r="G496" s="25"/>
      <c r="H496" s="25"/>
    </row>
    <row r="497" spans="1:8" ht="13.5">
      <c r="A497" s="25"/>
      <c r="B497" s="25"/>
      <c r="C497" s="25"/>
      <c r="D497" s="25"/>
      <c r="F497" s="25"/>
      <c r="G497" s="25"/>
      <c r="H497" s="25"/>
    </row>
    <row r="498" spans="1:8" ht="13.5">
      <c r="A498" s="25"/>
      <c r="B498" s="25"/>
      <c r="C498" s="25"/>
      <c r="D498" s="25"/>
      <c r="F498" s="25"/>
      <c r="G498" s="25"/>
      <c r="H498" s="25"/>
    </row>
    <row r="499" spans="1:8" ht="13.5">
      <c r="A499" s="25"/>
      <c r="B499" s="25"/>
      <c r="C499" s="25"/>
      <c r="D499" s="25"/>
      <c r="F499" s="25"/>
      <c r="G499" s="25"/>
      <c r="H499" s="25"/>
    </row>
    <row r="500" spans="1:8" ht="13.5">
      <c r="A500" s="25"/>
      <c r="B500" s="25"/>
      <c r="C500" s="25"/>
      <c r="D500" s="25"/>
      <c r="F500" s="25"/>
      <c r="G500" s="25"/>
      <c r="H500" s="25"/>
    </row>
    <row r="501" spans="1:8" ht="13.5">
      <c r="A501" s="25"/>
      <c r="B501" s="25"/>
      <c r="C501" s="25"/>
      <c r="D501" s="25"/>
      <c r="F501" s="25"/>
      <c r="G501" s="25"/>
      <c r="H501" s="25"/>
    </row>
    <row r="502" spans="1:8" ht="13.5">
      <c r="A502" s="25"/>
      <c r="B502" s="25"/>
      <c r="C502" s="25"/>
      <c r="D502" s="25"/>
      <c r="F502" s="25"/>
      <c r="G502" s="25"/>
      <c r="H502" s="25"/>
    </row>
    <row r="503" spans="1:8" ht="13.5">
      <c r="A503" s="25"/>
      <c r="B503" s="25"/>
      <c r="C503" s="25"/>
      <c r="D503" s="25"/>
      <c r="F503" s="25"/>
      <c r="G503" s="25"/>
      <c r="H503" s="25"/>
    </row>
    <row r="504" spans="1:8" ht="13.5">
      <c r="A504" s="25"/>
      <c r="B504" s="25"/>
      <c r="C504" s="25"/>
      <c r="D504" s="25"/>
      <c r="F504" s="25"/>
      <c r="G504" s="25"/>
      <c r="H504" s="25"/>
    </row>
    <row r="505" spans="1:8" ht="13.5">
      <c r="A505" s="25"/>
      <c r="B505" s="25"/>
      <c r="C505" s="25"/>
      <c r="D505" s="25"/>
      <c r="F505" s="25"/>
      <c r="G505" s="25"/>
      <c r="H505" s="25"/>
    </row>
    <row r="506" spans="1:8" ht="13.5">
      <c r="A506" s="25"/>
      <c r="B506" s="25"/>
      <c r="C506" s="25"/>
      <c r="D506" s="25"/>
      <c r="F506" s="25"/>
      <c r="G506" s="25"/>
      <c r="H506" s="25"/>
    </row>
    <row r="507" spans="1:8" ht="13.5">
      <c r="A507" s="25"/>
      <c r="B507" s="25"/>
      <c r="C507" s="25"/>
      <c r="D507" s="25"/>
      <c r="F507" s="25"/>
      <c r="G507" s="25"/>
      <c r="H507" s="25"/>
    </row>
    <row r="508" spans="1:8" ht="13.5">
      <c r="A508" s="25"/>
      <c r="B508" s="25"/>
      <c r="C508" s="25"/>
      <c r="D508" s="25"/>
      <c r="F508" s="25"/>
      <c r="G508" s="25"/>
      <c r="H508" s="25"/>
    </row>
    <row r="509" spans="1:8" ht="13.5">
      <c r="A509" s="25"/>
      <c r="B509" s="25"/>
      <c r="C509" s="25"/>
      <c r="D509" s="25"/>
      <c r="F509" s="25"/>
      <c r="G509" s="25"/>
      <c r="H509" s="25"/>
    </row>
    <row r="510" spans="1:8" ht="13.5">
      <c r="A510" s="25"/>
      <c r="B510" s="25"/>
      <c r="C510" s="25"/>
      <c r="D510" s="25"/>
      <c r="F510" s="25"/>
      <c r="G510" s="25"/>
      <c r="H510" s="25"/>
    </row>
    <row r="511" spans="1:8" ht="13.5">
      <c r="A511" s="25"/>
      <c r="B511" s="25"/>
      <c r="C511" s="25"/>
      <c r="D511" s="25"/>
      <c r="F511" s="25"/>
      <c r="G511" s="25"/>
      <c r="H511" s="25"/>
    </row>
    <row r="512" spans="1:8" ht="13.5">
      <c r="A512" s="25"/>
      <c r="B512" s="25"/>
      <c r="C512" s="25"/>
      <c r="D512" s="25"/>
      <c r="F512" s="25"/>
      <c r="G512" s="25"/>
      <c r="H512" s="25"/>
    </row>
    <row r="513" spans="1:8" ht="13.5">
      <c r="A513" s="25"/>
      <c r="B513" s="25"/>
      <c r="C513" s="25"/>
      <c r="D513" s="25"/>
      <c r="F513" s="25"/>
      <c r="G513" s="25"/>
      <c r="H513" s="25"/>
    </row>
    <row r="514" spans="1:8" ht="13.5">
      <c r="A514" s="25"/>
      <c r="B514" s="25"/>
      <c r="C514" s="25"/>
      <c r="D514" s="25"/>
      <c r="F514" s="25"/>
      <c r="G514" s="25"/>
      <c r="H514" s="25"/>
    </row>
    <row r="515" spans="1:8" ht="13.5">
      <c r="A515" s="25"/>
      <c r="B515" s="25"/>
      <c r="C515" s="25"/>
      <c r="D515" s="25"/>
      <c r="F515" s="25"/>
      <c r="G515" s="25"/>
      <c r="H515" s="25"/>
    </row>
    <row r="516" spans="1:8" ht="13.5">
      <c r="A516" s="25"/>
      <c r="B516" s="25"/>
      <c r="C516" s="25"/>
      <c r="D516" s="25"/>
      <c r="F516" s="25"/>
      <c r="G516" s="25"/>
      <c r="H516" s="25"/>
    </row>
    <row r="517" spans="1:8" ht="13.5">
      <c r="A517" s="25"/>
      <c r="B517" s="25"/>
      <c r="C517" s="25"/>
      <c r="D517" s="25"/>
      <c r="F517" s="25"/>
      <c r="G517" s="25"/>
      <c r="H517" s="25"/>
    </row>
    <row r="518" spans="1:8" ht="13.5">
      <c r="A518" s="25"/>
      <c r="B518" s="25"/>
      <c r="C518" s="25"/>
      <c r="D518" s="25"/>
      <c r="F518" s="25"/>
      <c r="G518" s="25"/>
      <c r="H518" s="25"/>
    </row>
    <row r="519" spans="1:8" ht="13.5">
      <c r="A519" s="25"/>
      <c r="B519" s="25"/>
      <c r="C519" s="25"/>
      <c r="D519" s="25"/>
      <c r="F519" s="25"/>
      <c r="G519" s="25"/>
      <c r="H519" s="25"/>
    </row>
    <row r="520" spans="1:8" ht="13.5">
      <c r="A520" s="25"/>
      <c r="B520" s="25"/>
      <c r="C520" s="25"/>
      <c r="D520" s="25"/>
      <c r="F520" s="25"/>
      <c r="G520" s="25"/>
      <c r="H520" s="25"/>
    </row>
    <row r="521" spans="1:8" ht="13.5">
      <c r="A521" s="25"/>
      <c r="B521" s="25"/>
      <c r="C521" s="25"/>
      <c r="D521" s="25"/>
      <c r="F521" s="25"/>
      <c r="G521" s="25"/>
      <c r="H521" s="25"/>
    </row>
    <row r="522" spans="1:8" ht="13.5">
      <c r="A522" s="25"/>
      <c r="B522" s="25"/>
      <c r="C522" s="25"/>
      <c r="D522" s="25"/>
      <c r="F522" s="25"/>
      <c r="G522" s="25"/>
      <c r="H522" s="25"/>
    </row>
    <row r="523" spans="1:8" ht="13.5">
      <c r="A523" s="25"/>
      <c r="B523" s="25"/>
      <c r="C523" s="25"/>
      <c r="D523" s="25"/>
      <c r="F523" s="25"/>
      <c r="G523" s="25"/>
      <c r="H523" s="25"/>
    </row>
    <row r="524" spans="1:8" ht="13.5">
      <c r="A524" s="25"/>
      <c r="B524" s="25"/>
      <c r="C524" s="25"/>
      <c r="D524" s="25"/>
      <c r="F524" s="25"/>
      <c r="G524" s="25"/>
      <c r="H524" s="25"/>
    </row>
    <row r="525" spans="1:8" ht="13.5">
      <c r="A525" s="25"/>
      <c r="B525" s="25"/>
      <c r="C525" s="25"/>
      <c r="D525" s="25"/>
      <c r="F525" s="25"/>
      <c r="G525" s="25"/>
      <c r="H525" s="25"/>
    </row>
    <row r="526" spans="1:8" ht="13.5">
      <c r="A526" s="25"/>
      <c r="B526" s="25"/>
      <c r="C526" s="25"/>
      <c r="D526" s="25"/>
      <c r="F526" s="25"/>
      <c r="G526" s="25"/>
      <c r="H526" s="25"/>
    </row>
    <row r="527" spans="1:8" ht="13.5">
      <c r="A527" s="25"/>
      <c r="B527" s="25"/>
      <c r="C527" s="25"/>
      <c r="D527" s="25"/>
      <c r="F527" s="25"/>
      <c r="G527" s="25"/>
      <c r="H527" s="25"/>
    </row>
    <row r="528" spans="1:8" ht="13.5">
      <c r="A528" s="25"/>
      <c r="B528" s="25"/>
      <c r="C528" s="25"/>
      <c r="D528" s="25"/>
      <c r="F528" s="25"/>
      <c r="G528" s="25"/>
      <c r="H528" s="25"/>
    </row>
    <row r="529" spans="1:8" ht="13.5">
      <c r="A529" s="25"/>
      <c r="B529" s="25"/>
      <c r="C529" s="25"/>
      <c r="D529" s="25"/>
      <c r="F529" s="25"/>
      <c r="G529" s="25"/>
      <c r="H529" s="25"/>
    </row>
    <row r="530" spans="1:8" ht="13.5">
      <c r="A530" s="25"/>
      <c r="B530" s="25"/>
      <c r="C530" s="25"/>
      <c r="D530" s="25"/>
      <c r="F530" s="25"/>
      <c r="G530" s="25"/>
      <c r="H530" s="25"/>
    </row>
    <row r="531" spans="1:8" ht="13.5">
      <c r="A531" s="25"/>
      <c r="B531" s="25"/>
      <c r="C531" s="25"/>
      <c r="D531" s="25"/>
      <c r="F531" s="25"/>
      <c r="G531" s="25"/>
      <c r="H531" s="25"/>
    </row>
    <row r="532" spans="1:8" ht="13.5">
      <c r="A532" s="25"/>
      <c r="B532" s="25"/>
      <c r="C532" s="25"/>
      <c r="D532" s="25"/>
      <c r="F532" s="25"/>
      <c r="G532" s="25"/>
      <c r="H532" s="25"/>
    </row>
    <row r="533" spans="1:8" ht="13.5">
      <c r="A533" s="25"/>
      <c r="B533" s="25"/>
      <c r="C533" s="25"/>
      <c r="D533" s="25"/>
      <c r="F533" s="25"/>
      <c r="G533" s="25"/>
      <c r="H533" s="25"/>
    </row>
    <row r="534" spans="1:8" ht="13.5">
      <c r="A534" s="25"/>
      <c r="B534" s="25"/>
      <c r="C534" s="25"/>
      <c r="D534" s="25"/>
      <c r="F534" s="25"/>
      <c r="G534" s="25"/>
      <c r="H534" s="25"/>
    </row>
    <row r="535" spans="1:8" ht="13.5">
      <c r="A535" s="25"/>
      <c r="B535" s="25"/>
      <c r="C535" s="25"/>
      <c r="D535" s="25"/>
      <c r="F535" s="25"/>
      <c r="G535" s="25"/>
      <c r="H535" s="25"/>
    </row>
    <row r="536" spans="1:8" ht="13.5">
      <c r="A536" s="25"/>
      <c r="B536" s="25"/>
      <c r="C536" s="25"/>
      <c r="D536" s="25"/>
      <c r="F536" s="25"/>
      <c r="G536" s="25"/>
      <c r="H536" s="25"/>
    </row>
    <row r="537" spans="1:8" ht="13.5">
      <c r="A537" s="25"/>
      <c r="B537" s="25"/>
      <c r="C537" s="25"/>
      <c r="D537" s="25"/>
      <c r="F537" s="25"/>
      <c r="G537" s="25"/>
      <c r="H537" s="25"/>
    </row>
    <row r="538" spans="1:8" ht="13.5">
      <c r="A538" s="25"/>
      <c r="B538" s="25"/>
      <c r="C538" s="25"/>
      <c r="D538" s="25"/>
      <c r="F538" s="25"/>
      <c r="G538" s="25"/>
      <c r="H538" s="25"/>
    </row>
    <row r="539" spans="1:8" ht="13.5">
      <c r="A539" s="25"/>
      <c r="B539" s="25"/>
      <c r="C539" s="25"/>
      <c r="D539" s="25"/>
      <c r="F539" s="25"/>
      <c r="G539" s="25"/>
      <c r="H539" s="25"/>
    </row>
    <row r="540" spans="1:8" ht="13.5">
      <c r="A540" s="25"/>
      <c r="B540" s="25"/>
      <c r="C540" s="25"/>
      <c r="D540" s="25"/>
      <c r="F540" s="25"/>
      <c r="G540" s="25"/>
      <c r="H540" s="25"/>
    </row>
    <row r="541" spans="1:8" ht="13.5">
      <c r="A541" s="25"/>
      <c r="B541" s="25"/>
      <c r="C541" s="25"/>
      <c r="D541" s="25"/>
      <c r="F541" s="25"/>
      <c r="G541" s="25"/>
      <c r="H541" s="25"/>
    </row>
    <row r="542" spans="1:8" ht="13.5">
      <c r="A542" s="25"/>
      <c r="B542" s="25"/>
      <c r="C542" s="25"/>
      <c r="D542" s="25"/>
      <c r="F542" s="25"/>
      <c r="G542" s="25"/>
      <c r="H542" s="25"/>
    </row>
    <row r="543" spans="1:8" ht="13.5">
      <c r="A543" s="25"/>
      <c r="B543" s="25"/>
      <c r="C543" s="25"/>
      <c r="D543" s="25"/>
      <c r="F543" s="25"/>
      <c r="G543" s="25"/>
      <c r="H543" s="25"/>
    </row>
    <row r="544" spans="1:8" ht="13.5">
      <c r="A544" s="25"/>
      <c r="B544" s="25"/>
      <c r="C544" s="25"/>
      <c r="D544" s="25"/>
      <c r="F544" s="25"/>
      <c r="G544" s="25"/>
      <c r="H544" s="25"/>
    </row>
    <row r="545" spans="1:8" ht="13.5">
      <c r="A545" s="25"/>
      <c r="B545" s="25"/>
      <c r="C545" s="25"/>
      <c r="D545" s="25"/>
      <c r="F545" s="25"/>
      <c r="G545" s="25"/>
      <c r="H545" s="25"/>
    </row>
    <row r="546" spans="1:8" ht="13.5">
      <c r="A546" s="25"/>
      <c r="B546" s="25"/>
      <c r="C546" s="25"/>
      <c r="D546" s="25"/>
      <c r="F546" s="25"/>
      <c r="G546" s="25"/>
      <c r="H546" s="25"/>
    </row>
    <row r="547" spans="1:8" ht="13.5">
      <c r="A547" s="25"/>
      <c r="B547" s="25"/>
      <c r="C547" s="25"/>
      <c r="D547" s="25"/>
      <c r="F547" s="25"/>
      <c r="G547" s="25"/>
      <c r="H547" s="25"/>
    </row>
    <row r="548" spans="1:8" ht="13.5">
      <c r="A548" s="25"/>
      <c r="B548" s="25"/>
      <c r="C548" s="25"/>
      <c r="D548" s="25"/>
      <c r="F548" s="25"/>
      <c r="G548" s="25"/>
      <c r="H548" s="25"/>
    </row>
    <row r="549" spans="1:8" ht="13.5">
      <c r="A549" s="25"/>
      <c r="B549" s="25"/>
      <c r="C549" s="25"/>
      <c r="D549" s="25"/>
      <c r="F549" s="25"/>
      <c r="G549" s="25"/>
      <c r="H549" s="25"/>
    </row>
    <row r="550" spans="1:8" ht="13.5">
      <c r="A550" s="25"/>
      <c r="B550" s="25"/>
      <c r="C550" s="25"/>
      <c r="D550" s="25"/>
      <c r="F550" s="25"/>
      <c r="G550" s="25"/>
      <c r="H550" s="25"/>
    </row>
    <row r="551" spans="1:8" ht="13.5">
      <c r="A551" s="25"/>
      <c r="B551" s="25"/>
      <c r="C551" s="25"/>
      <c r="D551" s="25"/>
      <c r="F551" s="25"/>
      <c r="G551" s="25"/>
      <c r="H551" s="25"/>
    </row>
    <row r="552" spans="1:8" ht="13.5">
      <c r="A552" s="25"/>
      <c r="B552" s="25"/>
      <c r="C552" s="25"/>
      <c r="D552" s="25"/>
      <c r="F552" s="25"/>
      <c r="G552" s="25"/>
      <c r="H552" s="25"/>
    </row>
    <row r="553" spans="1:8" ht="13.5">
      <c r="A553" s="25"/>
      <c r="B553" s="25"/>
      <c r="C553" s="25"/>
      <c r="D553" s="25"/>
      <c r="F553" s="25"/>
      <c r="G553" s="25"/>
      <c r="H553" s="25"/>
    </row>
    <row r="554" spans="1:8" ht="13.5">
      <c r="A554" s="25"/>
      <c r="B554" s="25"/>
      <c r="C554" s="25"/>
      <c r="D554" s="25"/>
      <c r="F554" s="25"/>
      <c r="G554" s="25"/>
      <c r="H554" s="25"/>
    </row>
    <row r="555" spans="1:8" ht="13.5">
      <c r="A555" s="25"/>
      <c r="B555" s="25"/>
      <c r="C555" s="25"/>
      <c r="D555" s="25"/>
      <c r="F555" s="25"/>
      <c r="G555" s="25"/>
      <c r="H555" s="25"/>
    </row>
    <row r="556" spans="1:8" ht="13.5">
      <c r="A556" s="25"/>
      <c r="B556" s="25"/>
      <c r="C556" s="25"/>
      <c r="D556" s="25"/>
      <c r="F556" s="25"/>
      <c r="G556" s="25"/>
      <c r="H556" s="25"/>
    </row>
    <row r="557" spans="1:8" ht="13.5">
      <c r="A557" s="25"/>
      <c r="B557" s="25"/>
      <c r="C557" s="25"/>
      <c r="D557" s="25"/>
      <c r="F557" s="25"/>
      <c r="G557" s="25"/>
      <c r="H557" s="25"/>
    </row>
    <row r="558" spans="1:8" ht="13.5">
      <c r="A558" s="25"/>
      <c r="B558" s="25"/>
      <c r="C558" s="25"/>
      <c r="D558" s="25"/>
      <c r="F558" s="25"/>
      <c r="G558" s="25"/>
      <c r="H558" s="25"/>
    </row>
    <row r="559" spans="1:8" ht="13.5">
      <c r="A559" s="25"/>
      <c r="B559" s="25"/>
      <c r="C559" s="25"/>
      <c r="D559" s="25"/>
      <c r="F559" s="25"/>
      <c r="G559" s="25"/>
      <c r="H559" s="25"/>
    </row>
    <row r="560" spans="1:8" ht="13.5">
      <c r="A560" s="25"/>
      <c r="B560" s="25"/>
      <c r="C560" s="25"/>
      <c r="D560" s="25"/>
      <c r="F560" s="25"/>
      <c r="G560" s="25"/>
      <c r="H560" s="25"/>
    </row>
    <row r="561" spans="1:8" ht="13.5">
      <c r="A561" s="25"/>
      <c r="B561" s="25"/>
      <c r="C561" s="25"/>
      <c r="D561" s="25"/>
      <c r="F561" s="25"/>
      <c r="G561" s="25"/>
      <c r="H561" s="25"/>
    </row>
    <row r="562" spans="1:8" ht="13.5">
      <c r="A562" s="25"/>
      <c r="B562" s="25"/>
      <c r="C562" s="25"/>
      <c r="D562" s="25"/>
      <c r="F562" s="25"/>
      <c r="G562" s="25"/>
      <c r="H562" s="25"/>
    </row>
    <row r="563" spans="1:8" ht="13.5">
      <c r="A563" s="25"/>
      <c r="B563" s="25"/>
      <c r="C563" s="25"/>
      <c r="D563" s="25"/>
      <c r="F563" s="25"/>
      <c r="G563" s="25"/>
      <c r="H563" s="25"/>
    </row>
    <row r="564" spans="1:8" ht="13.5">
      <c r="A564" s="25"/>
      <c r="B564" s="25"/>
      <c r="C564" s="25"/>
      <c r="D564" s="25"/>
      <c r="F564" s="25"/>
      <c r="G564" s="25"/>
      <c r="H564" s="25"/>
    </row>
    <row r="565" spans="1:8" ht="13.5">
      <c r="A565" s="25"/>
      <c r="B565" s="25"/>
      <c r="C565" s="25"/>
      <c r="D565" s="25"/>
      <c r="F565" s="25"/>
      <c r="G565" s="25"/>
      <c r="H565" s="25"/>
    </row>
    <row r="566" spans="1:8" ht="13.5">
      <c r="A566" s="25"/>
      <c r="B566" s="25"/>
      <c r="C566" s="25"/>
      <c r="D566" s="25"/>
      <c r="F566" s="25"/>
      <c r="G566" s="25"/>
      <c r="H566" s="25"/>
    </row>
    <row r="567" spans="1:8" ht="13.5">
      <c r="A567" s="25"/>
      <c r="B567" s="25"/>
      <c r="C567" s="25"/>
      <c r="D567" s="25"/>
      <c r="F567" s="25"/>
      <c r="G567" s="25"/>
      <c r="H567" s="25"/>
    </row>
    <row r="568" spans="1:8" ht="13.5">
      <c r="A568" s="25"/>
      <c r="B568" s="25"/>
      <c r="C568" s="25"/>
      <c r="D568" s="25"/>
      <c r="F568" s="25"/>
      <c r="G568" s="25"/>
      <c r="H568" s="25"/>
    </row>
    <row r="569" spans="1:8" ht="13.5">
      <c r="A569" s="25"/>
      <c r="B569" s="25"/>
      <c r="C569" s="25"/>
      <c r="D569" s="25"/>
      <c r="F569" s="25"/>
      <c r="G569" s="25"/>
      <c r="H569" s="25"/>
    </row>
    <row r="570" spans="1:8" ht="13.5">
      <c r="A570" s="25"/>
      <c r="B570" s="25"/>
      <c r="C570" s="25"/>
      <c r="D570" s="25"/>
      <c r="F570" s="25"/>
      <c r="G570" s="25"/>
      <c r="H570" s="25"/>
    </row>
    <row r="571" spans="1:8" ht="13.5">
      <c r="A571" s="25"/>
      <c r="B571" s="25"/>
      <c r="C571" s="25"/>
      <c r="D571" s="25"/>
      <c r="F571" s="25"/>
      <c r="G571" s="25"/>
      <c r="H571" s="25"/>
    </row>
    <row r="572" spans="1:8" ht="13.5">
      <c r="A572" s="25"/>
      <c r="B572" s="25"/>
      <c r="C572" s="25"/>
      <c r="D572" s="25"/>
      <c r="F572" s="25"/>
      <c r="G572" s="25"/>
      <c r="H572" s="25"/>
    </row>
    <row r="573" spans="1:8" ht="13.5">
      <c r="A573" s="25"/>
      <c r="B573" s="25"/>
      <c r="C573" s="25"/>
      <c r="D573" s="25"/>
      <c r="F573" s="25"/>
      <c r="G573" s="25"/>
      <c r="H573" s="25"/>
    </row>
    <row r="574" spans="1:8" ht="13.5">
      <c r="A574" s="25"/>
      <c r="B574" s="25"/>
      <c r="C574" s="25"/>
      <c r="D574" s="25"/>
      <c r="F574" s="25"/>
      <c r="G574" s="25"/>
      <c r="H574" s="25"/>
    </row>
    <row r="575" spans="1:8" ht="13.5">
      <c r="A575" s="25"/>
      <c r="B575" s="25"/>
      <c r="C575" s="25"/>
      <c r="D575" s="25"/>
      <c r="F575" s="25"/>
      <c r="G575" s="25"/>
      <c r="H575" s="25"/>
    </row>
    <row r="576" spans="1:8" ht="13.5">
      <c r="A576" s="25"/>
      <c r="B576" s="25"/>
      <c r="C576" s="25"/>
      <c r="D576" s="25"/>
      <c r="F576" s="25"/>
      <c r="G576" s="25"/>
      <c r="H576" s="25"/>
    </row>
    <row r="577" spans="1:8" ht="13.5">
      <c r="A577" s="25"/>
      <c r="B577" s="25"/>
      <c r="C577" s="25"/>
      <c r="D577" s="25"/>
      <c r="F577" s="25"/>
      <c r="G577" s="25"/>
      <c r="H577" s="25"/>
    </row>
    <row r="578" spans="1:8" ht="13.5">
      <c r="A578" s="25"/>
      <c r="B578" s="25"/>
      <c r="C578" s="25"/>
      <c r="D578" s="25"/>
      <c r="F578" s="25"/>
      <c r="G578" s="25"/>
      <c r="H578" s="25"/>
    </row>
    <row r="579" spans="1:8" ht="13.5">
      <c r="A579" s="25"/>
      <c r="B579" s="25"/>
      <c r="C579" s="25"/>
      <c r="D579" s="25"/>
      <c r="F579" s="25"/>
      <c r="G579" s="25"/>
      <c r="H579" s="25"/>
    </row>
    <row r="580" spans="1:8" ht="13.5">
      <c r="A580" s="25"/>
      <c r="B580" s="25"/>
      <c r="C580" s="25"/>
      <c r="D580" s="25"/>
      <c r="F580" s="25"/>
      <c r="G580" s="25"/>
      <c r="H580" s="25"/>
    </row>
    <row r="581" spans="1:8" ht="13.5">
      <c r="A581" s="25"/>
      <c r="B581" s="25"/>
      <c r="C581" s="25"/>
      <c r="D581" s="25"/>
      <c r="F581" s="25"/>
      <c r="G581" s="25"/>
      <c r="H581" s="25"/>
    </row>
    <row r="582" spans="1:8" ht="13.5">
      <c r="A582" s="25"/>
      <c r="B582" s="25"/>
      <c r="C582" s="25"/>
      <c r="D582" s="25"/>
      <c r="F582" s="25"/>
      <c r="G582" s="25"/>
      <c r="H582" s="25"/>
    </row>
    <row r="583" spans="1:8" ht="13.5">
      <c r="A583" s="25"/>
      <c r="B583" s="25"/>
      <c r="C583" s="25"/>
      <c r="D583" s="25"/>
      <c r="F583" s="25"/>
      <c r="G583" s="25"/>
      <c r="H583" s="25"/>
    </row>
    <row r="584" spans="1:8" ht="13.5">
      <c r="A584" s="25"/>
      <c r="B584" s="25"/>
      <c r="C584" s="25"/>
      <c r="D584" s="25"/>
      <c r="F584" s="25"/>
      <c r="G584" s="25"/>
      <c r="H584" s="25"/>
    </row>
    <row r="585" spans="1:8" ht="13.5">
      <c r="A585" s="25"/>
      <c r="B585" s="25"/>
      <c r="C585" s="25"/>
      <c r="D585" s="25"/>
      <c r="F585" s="25"/>
      <c r="G585" s="25"/>
      <c r="H585" s="25"/>
    </row>
    <row r="586" spans="1:8" ht="13.5">
      <c r="A586" s="25"/>
      <c r="B586" s="25"/>
      <c r="C586" s="25"/>
      <c r="D586" s="25"/>
      <c r="F586" s="25"/>
      <c r="G586" s="25"/>
      <c r="H586" s="25"/>
    </row>
    <row r="587" spans="1:8" ht="13.5">
      <c r="A587" s="25"/>
      <c r="B587" s="25"/>
      <c r="C587" s="25"/>
      <c r="D587" s="25"/>
      <c r="F587" s="25"/>
      <c r="G587" s="25"/>
      <c r="H587" s="25"/>
    </row>
    <row r="588" spans="1:8" ht="13.5">
      <c r="A588" s="25"/>
      <c r="B588" s="25"/>
      <c r="C588" s="25"/>
      <c r="D588" s="25"/>
      <c r="F588" s="25"/>
      <c r="G588" s="25"/>
      <c r="H588" s="25"/>
    </row>
    <row r="589" spans="1:8" ht="13.5">
      <c r="A589" s="25"/>
      <c r="B589" s="25"/>
      <c r="C589" s="25"/>
      <c r="D589" s="25"/>
      <c r="F589" s="25"/>
      <c r="G589" s="25"/>
      <c r="H589" s="25"/>
    </row>
    <row r="590" spans="1:8" ht="13.5">
      <c r="A590" s="25"/>
      <c r="B590" s="25"/>
      <c r="C590" s="25"/>
      <c r="D590" s="25"/>
      <c r="F590" s="25"/>
      <c r="G590" s="25"/>
      <c r="H590" s="25"/>
    </row>
    <row r="591" spans="1:8" ht="13.5">
      <c r="A591" s="25"/>
      <c r="B591" s="25"/>
      <c r="C591" s="25"/>
      <c r="D591" s="25"/>
      <c r="F591" s="25"/>
      <c r="G591" s="25"/>
      <c r="H591" s="25"/>
    </row>
    <row r="592" spans="1:8" ht="13.5">
      <c r="A592" s="25"/>
      <c r="B592" s="25"/>
      <c r="C592" s="25"/>
      <c r="D592" s="25"/>
      <c r="F592" s="25"/>
      <c r="G592" s="25"/>
      <c r="H592" s="25"/>
    </row>
    <row r="593" spans="1:8" ht="13.5">
      <c r="A593" s="25"/>
      <c r="B593" s="25"/>
      <c r="C593" s="25"/>
      <c r="D593" s="25"/>
      <c r="F593" s="25"/>
      <c r="G593" s="25"/>
      <c r="H593" s="25"/>
    </row>
    <row r="594" spans="1:8" ht="13.5">
      <c r="A594" s="25"/>
      <c r="B594" s="25"/>
      <c r="C594" s="25"/>
      <c r="D594" s="25"/>
      <c r="F594" s="25"/>
      <c r="G594" s="25"/>
      <c r="H594" s="25"/>
    </row>
    <row r="595" spans="1:8" ht="13.5">
      <c r="A595" s="25"/>
      <c r="B595" s="25"/>
      <c r="C595" s="25"/>
      <c r="D595" s="25"/>
      <c r="F595" s="25"/>
      <c r="G595" s="25"/>
      <c r="H595" s="25"/>
    </row>
    <row r="596" spans="1:8" ht="13.5">
      <c r="A596" s="25"/>
      <c r="B596" s="25"/>
      <c r="C596" s="25"/>
      <c r="D596" s="25"/>
      <c r="F596" s="25"/>
      <c r="G596" s="25"/>
      <c r="H596" s="25"/>
    </row>
    <row r="597" spans="1:8" ht="13.5">
      <c r="A597" s="25"/>
      <c r="B597" s="25"/>
      <c r="C597" s="25"/>
      <c r="D597" s="25"/>
      <c r="F597" s="25"/>
      <c r="G597" s="25"/>
      <c r="H597" s="25"/>
    </row>
    <row r="598" spans="1:8" ht="13.5">
      <c r="A598" s="25"/>
      <c r="B598" s="25"/>
      <c r="C598" s="25"/>
      <c r="D598" s="25"/>
      <c r="F598" s="25"/>
      <c r="G598" s="25"/>
      <c r="H598" s="25"/>
    </row>
    <row r="599" spans="1:8" ht="13.5">
      <c r="A599" s="25"/>
      <c r="B599" s="25"/>
      <c r="C599" s="25"/>
      <c r="D599" s="25"/>
      <c r="F599" s="25"/>
      <c r="G599" s="25"/>
      <c r="H599" s="25"/>
    </row>
    <row r="600" spans="1:8" ht="13.5">
      <c r="A600" s="25"/>
      <c r="B600" s="25"/>
      <c r="C600" s="25"/>
      <c r="D600" s="25"/>
      <c r="F600" s="25"/>
      <c r="G600" s="25"/>
      <c r="H600" s="25"/>
    </row>
    <row r="601" spans="1:8" ht="13.5">
      <c r="A601" s="25"/>
      <c r="B601" s="25"/>
      <c r="C601" s="25"/>
      <c r="D601" s="25"/>
      <c r="F601" s="25"/>
      <c r="G601" s="25"/>
      <c r="H601" s="25"/>
    </row>
    <row r="602" spans="1:8" ht="13.5">
      <c r="A602" s="25"/>
      <c r="B602" s="25"/>
      <c r="C602" s="25"/>
      <c r="D602" s="25"/>
      <c r="F602" s="25"/>
      <c r="G602" s="25"/>
      <c r="H602" s="25"/>
    </row>
    <row r="603" spans="1:8" ht="13.5">
      <c r="A603" s="25"/>
      <c r="B603" s="25"/>
      <c r="C603" s="25"/>
      <c r="D603" s="25"/>
      <c r="F603" s="25"/>
      <c r="G603" s="25"/>
      <c r="H603" s="25"/>
    </row>
    <row r="604" spans="1:8" ht="13.5">
      <c r="A604" s="25"/>
      <c r="B604" s="25"/>
      <c r="C604" s="25"/>
      <c r="D604" s="25"/>
      <c r="F604" s="25"/>
      <c r="G604" s="25"/>
      <c r="H604" s="25"/>
    </row>
    <row r="605" spans="1:8" ht="13.5">
      <c r="A605" s="25"/>
      <c r="B605" s="25"/>
      <c r="C605" s="25"/>
      <c r="D605" s="25"/>
      <c r="F605" s="25"/>
      <c r="G605" s="25"/>
      <c r="H605" s="25"/>
    </row>
    <row r="606" spans="1:8" ht="13.5">
      <c r="A606" s="25"/>
      <c r="B606" s="25"/>
      <c r="C606" s="25"/>
      <c r="D606" s="25"/>
      <c r="F606" s="25"/>
      <c r="G606" s="25"/>
      <c r="H606" s="25"/>
    </row>
    <row r="607" spans="1:8" ht="13.5">
      <c r="A607" s="25"/>
      <c r="B607" s="25"/>
      <c r="C607" s="25"/>
      <c r="D607" s="25"/>
      <c r="F607" s="25"/>
      <c r="G607" s="25"/>
      <c r="H607" s="25"/>
    </row>
    <row r="608" spans="1:8" ht="13.5">
      <c r="A608" s="25"/>
      <c r="B608" s="25"/>
      <c r="C608" s="25"/>
      <c r="D608" s="25"/>
      <c r="F608" s="25"/>
      <c r="G608" s="25"/>
      <c r="H608" s="25"/>
    </row>
    <row r="609" spans="1:8" ht="13.5">
      <c r="A609" s="25"/>
      <c r="B609" s="25"/>
      <c r="C609" s="25"/>
      <c r="D609" s="25"/>
      <c r="F609" s="25"/>
      <c r="G609" s="25"/>
      <c r="H609" s="25"/>
    </row>
    <row r="610" spans="1:8" ht="13.5">
      <c r="A610" s="25"/>
      <c r="B610" s="25"/>
      <c r="C610" s="25"/>
      <c r="D610" s="25"/>
      <c r="F610" s="25"/>
      <c r="G610" s="25"/>
      <c r="H610" s="25"/>
    </row>
    <row r="611" spans="1:8" ht="13.5">
      <c r="A611" s="25"/>
      <c r="B611" s="25"/>
      <c r="C611" s="25"/>
      <c r="D611" s="25"/>
      <c r="F611" s="25"/>
      <c r="G611" s="25"/>
      <c r="H611" s="25"/>
    </row>
    <row r="612" spans="1:8" ht="13.5">
      <c r="A612" s="25"/>
      <c r="B612" s="25"/>
      <c r="C612" s="25"/>
      <c r="D612" s="25"/>
      <c r="F612" s="25"/>
      <c r="G612" s="25"/>
      <c r="H612" s="25"/>
    </row>
    <row r="613" spans="1:8" ht="13.5">
      <c r="A613" s="25"/>
      <c r="B613" s="25"/>
      <c r="C613" s="25"/>
      <c r="D613" s="25"/>
      <c r="F613" s="25"/>
      <c r="G613" s="25"/>
      <c r="H613" s="25"/>
    </row>
    <row r="614" spans="1:8" ht="13.5">
      <c r="A614" s="25"/>
      <c r="B614" s="25"/>
      <c r="C614" s="25"/>
      <c r="D614" s="25"/>
      <c r="F614" s="25"/>
      <c r="G614" s="25"/>
      <c r="H614" s="25"/>
    </row>
    <row r="615" spans="1:8" ht="13.5">
      <c r="A615" s="25"/>
      <c r="B615" s="25"/>
      <c r="C615" s="25"/>
      <c r="D615" s="25"/>
      <c r="F615" s="25"/>
      <c r="G615" s="25"/>
      <c r="H615" s="25"/>
    </row>
    <row r="616" spans="1:8" ht="13.5">
      <c r="A616" s="25"/>
      <c r="B616" s="25"/>
      <c r="C616" s="25"/>
      <c r="D616" s="25"/>
      <c r="F616" s="25"/>
      <c r="G616" s="25"/>
      <c r="H616" s="25"/>
    </row>
    <row r="617" spans="1:8" ht="13.5">
      <c r="A617" s="25"/>
      <c r="B617" s="25"/>
      <c r="C617" s="25"/>
      <c r="D617" s="25"/>
      <c r="F617" s="25"/>
      <c r="G617" s="25"/>
      <c r="H617" s="25"/>
    </row>
    <row r="618" spans="1:8" ht="13.5">
      <c r="A618" s="25"/>
      <c r="B618" s="25"/>
      <c r="C618" s="25"/>
      <c r="D618" s="25"/>
      <c r="F618" s="25"/>
      <c r="G618" s="25"/>
      <c r="H618" s="25"/>
    </row>
    <row r="619" spans="1:8" ht="13.5">
      <c r="A619" s="25"/>
      <c r="B619" s="25"/>
      <c r="C619" s="25"/>
      <c r="D619" s="25"/>
      <c r="F619" s="25"/>
      <c r="G619" s="25"/>
      <c r="H619" s="25"/>
    </row>
    <row r="620" spans="1:8" ht="13.5">
      <c r="A620" s="25"/>
      <c r="B620" s="25"/>
      <c r="C620" s="25"/>
      <c r="D620" s="25"/>
      <c r="F620" s="25"/>
      <c r="G620" s="25"/>
      <c r="H620" s="25"/>
    </row>
    <row r="621" spans="1:8" ht="13.5">
      <c r="A621" s="25"/>
      <c r="B621" s="25"/>
      <c r="C621" s="25"/>
      <c r="D621" s="25"/>
      <c r="F621" s="25"/>
      <c r="G621" s="25"/>
      <c r="H621" s="25"/>
    </row>
    <row r="622" spans="1:8" ht="13.5">
      <c r="A622" s="25"/>
      <c r="B622" s="25"/>
      <c r="C622" s="25"/>
      <c r="D622" s="25"/>
      <c r="F622" s="25"/>
      <c r="G622" s="25"/>
      <c r="H622" s="25"/>
    </row>
    <row r="623" spans="1:8" ht="13.5">
      <c r="A623" s="25"/>
      <c r="B623" s="25"/>
      <c r="C623" s="25"/>
      <c r="D623" s="25"/>
      <c r="F623" s="25"/>
      <c r="G623" s="25"/>
      <c r="H623" s="25"/>
    </row>
    <row r="624" spans="1:8" ht="13.5">
      <c r="A624" s="25"/>
      <c r="B624" s="25"/>
      <c r="C624" s="25"/>
      <c r="D624" s="25"/>
      <c r="F624" s="25"/>
      <c r="G624" s="25"/>
      <c r="H624" s="25"/>
    </row>
    <row r="625" spans="1:8" ht="13.5">
      <c r="A625" s="25"/>
      <c r="B625" s="25"/>
      <c r="C625" s="25"/>
      <c r="D625" s="25"/>
      <c r="F625" s="25"/>
      <c r="G625" s="25"/>
      <c r="H625" s="25"/>
    </row>
    <row r="626" spans="1:8" ht="13.5">
      <c r="A626" s="25"/>
      <c r="B626" s="25"/>
      <c r="C626" s="25"/>
      <c r="D626" s="25"/>
      <c r="F626" s="25"/>
      <c r="G626" s="25"/>
      <c r="H626" s="25"/>
    </row>
    <row r="627" spans="1:8" ht="13.5">
      <c r="A627" s="25"/>
      <c r="B627" s="25"/>
      <c r="C627" s="25"/>
      <c r="D627" s="25"/>
      <c r="F627" s="25"/>
      <c r="G627" s="25"/>
      <c r="H627" s="25"/>
    </row>
    <row r="628" spans="1:8" ht="13.5">
      <c r="A628" s="25"/>
      <c r="B628" s="25"/>
      <c r="C628" s="25"/>
      <c r="D628" s="25"/>
      <c r="F628" s="25"/>
      <c r="G628" s="25"/>
      <c r="H628" s="25"/>
    </row>
    <row r="629" spans="1:8" ht="13.5">
      <c r="A629" s="25"/>
      <c r="B629" s="25"/>
      <c r="C629" s="25"/>
      <c r="D629" s="25"/>
      <c r="F629" s="25"/>
      <c r="G629" s="25"/>
      <c r="H629" s="25"/>
    </row>
    <row r="630" spans="1:8" ht="13.5">
      <c r="A630" s="25"/>
      <c r="B630" s="25"/>
      <c r="C630" s="25"/>
      <c r="D630" s="25"/>
      <c r="F630" s="25"/>
      <c r="G630" s="25"/>
      <c r="H630" s="25"/>
    </row>
    <row r="631" spans="1:8" ht="13.5">
      <c r="A631" s="25"/>
      <c r="B631" s="25"/>
      <c r="C631" s="25"/>
      <c r="D631" s="25"/>
      <c r="F631" s="25"/>
      <c r="G631" s="25"/>
      <c r="H631" s="25"/>
    </row>
    <row r="632" spans="1:8" ht="13.5">
      <c r="A632" s="25"/>
      <c r="B632" s="25"/>
      <c r="C632" s="25"/>
      <c r="D632" s="25"/>
      <c r="F632" s="25"/>
      <c r="G632" s="25"/>
      <c r="H632" s="25"/>
    </row>
    <row r="633" spans="1:8" ht="13.5">
      <c r="A633" s="25"/>
      <c r="B633" s="25"/>
      <c r="C633" s="25"/>
      <c r="D633" s="25"/>
      <c r="F633" s="25"/>
      <c r="G633" s="25"/>
      <c r="H633" s="25"/>
    </row>
    <row r="634" spans="1:8" ht="13.5">
      <c r="A634" s="25"/>
      <c r="B634" s="25"/>
      <c r="C634" s="25"/>
      <c r="D634" s="25"/>
      <c r="F634" s="25"/>
      <c r="G634" s="25"/>
      <c r="H634" s="25"/>
    </row>
    <row r="635" spans="1:8" ht="13.5">
      <c r="A635" s="25"/>
      <c r="B635" s="25"/>
      <c r="C635" s="25"/>
      <c r="D635" s="25"/>
      <c r="F635" s="25"/>
      <c r="G635" s="25"/>
      <c r="H635" s="25"/>
    </row>
    <row r="636" spans="1:8" ht="13.5">
      <c r="A636" s="25"/>
      <c r="B636" s="25"/>
      <c r="C636" s="25"/>
      <c r="D636" s="25"/>
      <c r="F636" s="25"/>
      <c r="G636" s="25"/>
      <c r="H636" s="25"/>
    </row>
    <row r="637" spans="1:8" ht="13.5">
      <c r="A637" s="25"/>
      <c r="B637" s="25"/>
      <c r="C637" s="25"/>
      <c r="D637" s="25"/>
      <c r="F637" s="25"/>
      <c r="G637" s="25"/>
      <c r="H637" s="25"/>
    </row>
    <row r="638" spans="1:8" ht="13.5">
      <c r="A638" s="25"/>
      <c r="B638" s="25"/>
      <c r="C638" s="25"/>
      <c r="D638" s="25"/>
      <c r="F638" s="25"/>
      <c r="G638" s="25"/>
      <c r="H638" s="25"/>
    </row>
    <row r="639" spans="1:8" ht="13.5">
      <c r="A639" s="25"/>
      <c r="B639" s="25"/>
      <c r="C639" s="25"/>
      <c r="D639" s="25"/>
      <c r="F639" s="25"/>
      <c r="G639" s="25"/>
      <c r="H639" s="25"/>
    </row>
    <row r="640" spans="1:8" ht="13.5">
      <c r="A640" s="25"/>
      <c r="B640" s="25"/>
      <c r="C640" s="25"/>
      <c r="D640" s="25"/>
      <c r="F640" s="25"/>
      <c r="G640" s="25"/>
      <c r="H640" s="25"/>
    </row>
    <row r="641" spans="1:8" ht="13.5">
      <c r="A641" s="25"/>
      <c r="B641" s="25"/>
      <c r="C641" s="25"/>
      <c r="D641" s="25"/>
      <c r="F641" s="25"/>
      <c r="G641" s="25"/>
      <c r="H641" s="25"/>
    </row>
    <row r="642" spans="1:8" ht="13.5">
      <c r="A642" s="25"/>
      <c r="B642" s="25"/>
      <c r="C642" s="25"/>
      <c r="D642" s="25"/>
      <c r="F642" s="25"/>
      <c r="G642" s="25"/>
      <c r="H642" s="25"/>
    </row>
    <row r="643" spans="1:8" ht="13.5">
      <c r="A643" s="25"/>
      <c r="B643" s="25"/>
      <c r="C643" s="25"/>
      <c r="D643" s="25"/>
      <c r="F643" s="25"/>
      <c r="G643" s="25"/>
      <c r="H643" s="25"/>
    </row>
    <row r="644" spans="1:8" ht="13.5">
      <c r="A644" s="25"/>
      <c r="B644" s="25"/>
      <c r="C644" s="25"/>
      <c r="D644" s="25"/>
      <c r="F644" s="25"/>
      <c r="G644" s="25"/>
      <c r="H644" s="25"/>
    </row>
    <row r="645" spans="1:8" ht="13.5">
      <c r="A645" s="25"/>
      <c r="B645" s="25"/>
      <c r="C645" s="25"/>
      <c r="D645" s="25"/>
      <c r="F645" s="25"/>
      <c r="G645" s="25"/>
      <c r="H645" s="25"/>
    </row>
    <row r="646" spans="1:8" ht="13.5">
      <c r="A646" s="25"/>
      <c r="B646" s="25"/>
      <c r="C646" s="25"/>
      <c r="D646" s="25"/>
      <c r="F646" s="25"/>
      <c r="G646" s="25"/>
      <c r="H646" s="25"/>
    </row>
    <row r="647" spans="1:8" ht="13.5">
      <c r="A647" s="25"/>
      <c r="B647" s="25"/>
      <c r="C647" s="25"/>
      <c r="D647" s="25"/>
      <c r="F647" s="25"/>
      <c r="G647" s="25"/>
      <c r="H647" s="25"/>
    </row>
    <row r="648" spans="1:8" ht="13.5">
      <c r="A648" s="25"/>
      <c r="B648" s="25"/>
      <c r="C648" s="25"/>
      <c r="D648" s="25"/>
      <c r="F648" s="25"/>
      <c r="G648" s="25"/>
      <c r="H648" s="25"/>
    </row>
    <row r="649" spans="1:8" ht="13.5">
      <c r="A649" s="25"/>
      <c r="B649" s="25"/>
      <c r="C649" s="25"/>
      <c r="D649" s="25"/>
      <c r="F649" s="25"/>
      <c r="G649" s="25"/>
      <c r="H649" s="25"/>
    </row>
    <row r="650" spans="1:8" ht="13.5">
      <c r="A650" s="25"/>
      <c r="B650" s="25"/>
      <c r="C650" s="25"/>
      <c r="D650" s="25"/>
      <c r="F650" s="25"/>
      <c r="G650" s="25"/>
      <c r="H650" s="25"/>
    </row>
    <row r="651" spans="1:8" ht="13.5">
      <c r="A651" s="25"/>
      <c r="B651" s="25"/>
      <c r="C651" s="25"/>
      <c r="D651" s="25"/>
      <c r="F651" s="25"/>
      <c r="G651" s="25"/>
      <c r="H651" s="25"/>
    </row>
    <row r="652" spans="1:8" ht="13.5">
      <c r="A652" s="25"/>
      <c r="B652" s="25"/>
      <c r="C652" s="25"/>
      <c r="D652" s="25"/>
      <c r="F652" s="25"/>
      <c r="G652" s="25"/>
      <c r="H652" s="25"/>
    </row>
    <row r="653" spans="1:8" ht="13.5">
      <c r="A653" s="25"/>
      <c r="B653" s="25"/>
      <c r="C653" s="25"/>
      <c r="D653" s="25"/>
      <c r="F653" s="25"/>
      <c r="G653" s="25"/>
      <c r="H653" s="25"/>
    </row>
    <row r="654" spans="1:8" ht="13.5">
      <c r="A654" s="25"/>
      <c r="B654" s="25"/>
      <c r="C654" s="25"/>
      <c r="D654" s="25"/>
      <c r="F654" s="25"/>
      <c r="G654" s="25"/>
      <c r="H654" s="25"/>
    </row>
    <row r="655" spans="1:8" ht="13.5">
      <c r="A655" s="25"/>
      <c r="B655" s="25"/>
      <c r="C655" s="25"/>
      <c r="D655" s="25"/>
      <c r="F655" s="25"/>
      <c r="G655" s="25"/>
      <c r="H655" s="25"/>
    </row>
    <row r="656" spans="1:8" ht="13.5">
      <c r="A656" s="25"/>
      <c r="B656" s="25"/>
      <c r="C656" s="25"/>
      <c r="D656" s="25"/>
      <c r="F656" s="25"/>
      <c r="G656" s="25"/>
      <c r="H656" s="25"/>
    </row>
    <row r="657" spans="1:8" ht="13.5">
      <c r="A657" s="25"/>
      <c r="B657" s="25"/>
      <c r="C657" s="25"/>
      <c r="D657" s="25"/>
      <c r="F657" s="25"/>
      <c r="G657" s="25"/>
      <c r="H657" s="25"/>
    </row>
    <row r="658" spans="1:8" ht="13.5">
      <c r="A658" s="25"/>
      <c r="B658" s="25"/>
      <c r="C658" s="25"/>
      <c r="D658" s="25"/>
      <c r="F658" s="25"/>
      <c r="G658" s="25"/>
      <c r="H658" s="25"/>
    </row>
    <row r="659" spans="1:8" ht="13.5">
      <c r="A659" s="25"/>
      <c r="B659" s="25"/>
      <c r="C659" s="25"/>
      <c r="D659" s="25"/>
      <c r="F659" s="25"/>
      <c r="G659" s="25"/>
      <c r="H659" s="25"/>
    </row>
    <row r="660" spans="1:8" ht="13.5">
      <c r="A660" s="25"/>
      <c r="B660" s="25"/>
      <c r="C660" s="25"/>
      <c r="D660" s="25"/>
      <c r="F660" s="25"/>
      <c r="G660" s="25"/>
      <c r="H660" s="25"/>
    </row>
    <row r="661" spans="1:8" ht="13.5">
      <c r="A661" s="25"/>
      <c r="B661" s="25"/>
      <c r="C661" s="25"/>
      <c r="D661" s="25"/>
      <c r="F661" s="25"/>
      <c r="G661" s="25"/>
      <c r="H661" s="25"/>
    </row>
    <row r="662" spans="1:8" ht="13.5">
      <c r="A662" s="25"/>
      <c r="B662" s="25"/>
      <c r="C662" s="25"/>
      <c r="D662" s="25"/>
      <c r="F662" s="25"/>
      <c r="G662" s="25"/>
      <c r="H662" s="25"/>
    </row>
    <row r="663" spans="1:8" ht="13.5">
      <c r="A663" s="25"/>
      <c r="B663" s="25"/>
      <c r="C663" s="25"/>
      <c r="D663" s="25"/>
      <c r="F663" s="25"/>
      <c r="G663" s="25"/>
      <c r="H663" s="25"/>
    </row>
    <row r="664" spans="1:8" ht="13.5">
      <c r="A664" s="25"/>
      <c r="B664" s="25"/>
      <c r="C664" s="25"/>
      <c r="D664" s="25"/>
      <c r="F664" s="25"/>
      <c r="G664" s="25"/>
      <c r="H664" s="25"/>
    </row>
    <row r="665" spans="1:8" ht="13.5">
      <c r="A665" s="25"/>
      <c r="B665" s="25"/>
      <c r="C665" s="25"/>
      <c r="D665" s="25"/>
      <c r="F665" s="25"/>
      <c r="G665" s="25"/>
      <c r="H665" s="25"/>
    </row>
    <row r="666" spans="1:8" ht="13.5">
      <c r="A666" s="25"/>
      <c r="B666" s="25"/>
      <c r="C666" s="25"/>
      <c r="D666" s="25"/>
      <c r="F666" s="25"/>
      <c r="G666" s="25"/>
      <c r="H666" s="25"/>
    </row>
    <row r="667" spans="1:8" ht="13.5">
      <c r="A667" s="25"/>
      <c r="B667" s="25"/>
      <c r="C667" s="25"/>
      <c r="D667" s="25"/>
      <c r="F667" s="25"/>
      <c r="G667" s="25"/>
      <c r="H667" s="25"/>
    </row>
    <row r="668" spans="1:8" ht="13.5">
      <c r="A668" s="25"/>
      <c r="B668" s="25"/>
      <c r="C668" s="25"/>
      <c r="D668" s="25"/>
      <c r="F668" s="25"/>
      <c r="G668" s="25"/>
      <c r="H668" s="25"/>
    </row>
    <row r="669" spans="1:8" ht="13.5">
      <c r="A669" s="25"/>
      <c r="B669" s="25"/>
      <c r="C669" s="25"/>
      <c r="D669" s="25"/>
      <c r="F669" s="25"/>
      <c r="G669" s="25"/>
      <c r="H669" s="25"/>
    </row>
    <row r="670" spans="1:8" ht="13.5">
      <c r="A670" s="25"/>
      <c r="B670" s="25"/>
      <c r="C670" s="25"/>
      <c r="D670" s="25"/>
      <c r="F670" s="25"/>
      <c r="G670" s="25"/>
      <c r="H670" s="25"/>
    </row>
    <row r="671" spans="1:8" ht="13.5">
      <c r="A671" s="25"/>
      <c r="B671" s="25"/>
      <c r="C671" s="25"/>
      <c r="D671" s="25"/>
      <c r="F671" s="25"/>
      <c r="G671" s="25"/>
      <c r="H671" s="25"/>
    </row>
    <row r="672" spans="1:8" ht="13.5">
      <c r="A672" s="25"/>
      <c r="B672" s="25"/>
      <c r="C672" s="25"/>
      <c r="D672" s="25"/>
      <c r="F672" s="25"/>
      <c r="G672" s="25"/>
      <c r="H672" s="25"/>
    </row>
    <row r="673" spans="1:8" ht="13.5">
      <c r="A673" s="25"/>
      <c r="B673" s="25"/>
      <c r="C673" s="25"/>
      <c r="D673" s="25"/>
      <c r="F673" s="25"/>
      <c r="G673" s="25"/>
      <c r="H673" s="25"/>
    </row>
    <row r="674" spans="1:8" ht="13.5">
      <c r="A674" s="25"/>
      <c r="B674" s="25"/>
      <c r="C674" s="25"/>
      <c r="D674" s="25"/>
      <c r="F674" s="25"/>
      <c r="G674" s="25"/>
      <c r="H674" s="25"/>
    </row>
    <row r="675" spans="1:8" ht="13.5">
      <c r="A675" s="25"/>
      <c r="B675" s="25"/>
      <c r="C675" s="25"/>
      <c r="D675" s="25"/>
      <c r="F675" s="25"/>
      <c r="G675" s="25"/>
      <c r="H675" s="25"/>
    </row>
    <row r="676" spans="1:8" ht="13.5">
      <c r="A676" s="25"/>
      <c r="B676" s="25"/>
      <c r="C676" s="25"/>
      <c r="D676" s="25"/>
      <c r="F676" s="25"/>
      <c r="G676" s="25"/>
      <c r="H676" s="25"/>
    </row>
    <row r="677" spans="1:8" ht="13.5">
      <c r="A677" s="25"/>
      <c r="B677" s="25"/>
      <c r="C677" s="25"/>
      <c r="D677" s="25"/>
      <c r="F677" s="25"/>
      <c r="G677" s="25"/>
      <c r="H677" s="25"/>
    </row>
    <row r="678" spans="1:8" ht="13.5">
      <c r="A678" s="25"/>
      <c r="B678" s="25"/>
      <c r="C678" s="25"/>
      <c r="D678" s="25"/>
      <c r="F678" s="25"/>
      <c r="G678" s="25"/>
      <c r="H678" s="25"/>
    </row>
    <row r="679" spans="1:8" ht="13.5">
      <c r="A679" s="25"/>
      <c r="B679" s="25"/>
      <c r="C679" s="25"/>
      <c r="D679" s="25"/>
      <c r="F679" s="25"/>
      <c r="G679" s="25"/>
      <c r="H679" s="25"/>
    </row>
    <row r="680" spans="1:8" ht="13.5">
      <c r="A680" s="25"/>
      <c r="B680" s="25"/>
      <c r="C680" s="25"/>
      <c r="D680" s="25"/>
      <c r="F680" s="25"/>
      <c r="G680" s="25"/>
      <c r="H680" s="25"/>
    </row>
    <row r="681" spans="1:8" ht="13.5">
      <c r="A681" s="25"/>
      <c r="B681" s="25"/>
      <c r="C681" s="25"/>
      <c r="D681" s="25"/>
      <c r="F681" s="25"/>
      <c r="G681" s="25"/>
      <c r="H681" s="25"/>
    </row>
    <row r="682" spans="1:8" ht="13.5">
      <c r="A682" s="25"/>
      <c r="B682" s="25"/>
      <c r="C682" s="25"/>
      <c r="D682" s="25"/>
      <c r="F682" s="25"/>
      <c r="G682" s="25"/>
      <c r="H682" s="25"/>
    </row>
    <row r="683" spans="1:8" ht="13.5">
      <c r="A683" s="25"/>
      <c r="B683" s="25"/>
      <c r="C683" s="25"/>
      <c r="D683" s="25"/>
      <c r="F683" s="25"/>
      <c r="G683" s="25"/>
      <c r="H683" s="25"/>
    </row>
    <row r="684" spans="1:8" ht="13.5">
      <c r="A684" s="25"/>
      <c r="B684" s="25"/>
      <c r="C684" s="25"/>
      <c r="D684" s="25"/>
      <c r="F684" s="25"/>
      <c r="G684" s="25"/>
      <c r="H684" s="25"/>
    </row>
    <row r="685" spans="1:8" ht="13.5">
      <c r="A685" s="25"/>
      <c r="B685" s="25"/>
      <c r="C685" s="25"/>
      <c r="D685" s="25"/>
      <c r="F685" s="25"/>
      <c r="G685" s="25"/>
      <c r="H685" s="25"/>
    </row>
    <row r="686" spans="1:8" ht="13.5">
      <c r="A686" s="25"/>
      <c r="B686" s="25"/>
      <c r="C686" s="25"/>
      <c r="D686" s="25"/>
      <c r="F686" s="25"/>
      <c r="G686" s="25"/>
      <c r="H686" s="25"/>
    </row>
    <row r="687" spans="1:8" ht="13.5">
      <c r="A687" s="25"/>
      <c r="B687" s="25"/>
      <c r="C687" s="25"/>
      <c r="D687" s="25"/>
      <c r="F687" s="25"/>
      <c r="G687" s="25"/>
      <c r="H687" s="25"/>
    </row>
    <row r="688" spans="1:8" ht="13.5">
      <c r="A688" s="25"/>
      <c r="B688" s="25"/>
      <c r="C688" s="25"/>
      <c r="D688" s="25"/>
      <c r="F688" s="25"/>
      <c r="G688" s="25"/>
      <c r="H688" s="25"/>
    </row>
    <row r="689" spans="1:8" ht="13.5">
      <c r="A689" s="25"/>
      <c r="B689" s="25"/>
      <c r="C689" s="25"/>
      <c r="D689" s="25"/>
      <c r="F689" s="25"/>
      <c r="G689" s="25"/>
      <c r="H689" s="25"/>
    </row>
    <row r="690" spans="1:8" ht="13.5">
      <c r="A690" s="25"/>
      <c r="B690" s="25"/>
      <c r="C690" s="25"/>
      <c r="D690" s="25"/>
      <c r="F690" s="25"/>
      <c r="G690" s="25"/>
      <c r="H690" s="25"/>
    </row>
    <row r="691" spans="1:8" ht="13.5">
      <c r="A691" s="25"/>
      <c r="B691" s="25"/>
      <c r="C691" s="25"/>
      <c r="D691" s="25"/>
      <c r="F691" s="25"/>
      <c r="G691" s="25"/>
      <c r="H691" s="25"/>
    </row>
    <row r="692" spans="1:8" ht="13.5">
      <c r="A692" s="25"/>
      <c r="B692" s="25"/>
      <c r="C692" s="25"/>
      <c r="D692" s="25"/>
      <c r="F692" s="25"/>
      <c r="G692" s="25"/>
      <c r="H692" s="25"/>
    </row>
    <row r="693" spans="1:8" ht="13.5">
      <c r="A693" s="25"/>
      <c r="B693" s="25"/>
      <c r="C693" s="25"/>
      <c r="D693" s="25"/>
      <c r="F693" s="25"/>
      <c r="G693" s="25"/>
      <c r="H693" s="25"/>
    </row>
    <row r="694" spans="1:8" ht="13.5">
      <c r="A694" s="25"/>
      <c r="B694" s="25"/>
      <c r="C694" s="25"/>
      <c r="D694" s="25"/>
      <c r="F694" s="25"/>
      <c r="G694" s="25"/>
      <c r="H694" s="25"/>
    </row>
    <row r="695" spans="1:8" ht="13.5">
      <c r="A695" s="25"/>
      <c r="B695" s="25"/>
      <c r="C695" s="25"/>
      <c r="D695" s="25"/>
      <c r="F695" s="25"/>
      <c r="G695" s="25"/>
      <c r="H695" s="25"/>
    </row>
    <row r="696" spans="1:8" ht="13.5">
      <c r="A696" s="25"/>
      <c r="B696" s="25"/>
      <c r="C696" s="25"/>
      <c r="D696" s="25"/>
      <c r="F696" s="25"/>
      <c r="G696" s="25"/>
      <c r="H696" s="25"/>
    </row>
    <row r="697" spans="1:8" ht="13.5">
      <c r="A697" s="25"/>
      <c r="B697" s="25"/>
      <c r="C697" s="25"/>
      <c r="D697" s="25"/>
      <c r="F697" s="25"/>
      <c r="G697" s="25"/>
      <c r="H697" s="25"/>
    </row>
    <row r="698" spans="1:8" ht="13.5">
      <c r="A698" s="25"/>
      <c r="B698" s="25"/>
      <c r="C698" s="25"/>
      <c r="D698" s="25"/>
      <c r="F698" s="25"/>
      <c r="G698" s="25"/>
      <c r="H698" s="25"/>
    </row>
    <row r="699" spans="1:8" ht="13.5">
      <c r="A699" s="25"/>
      <c r="B699" s="25"/>
      <c r="C699" s="25"/>
      <c r="D699" s="25"/>
      <c r="F699" s="25"/>
      <c r="G699" s="25"/>
      <c r="H699" s="25"/>
    </row>
    <row r="700" spans="1:8" ht="13.5">
      <c r="A700" s="25"/>
      <c r="B700" s="25"/>
      <c r="C700" s="25"/>
      <c r="D700" s="25"/>
      <c r="F700" s="25"/>
      <c r="G700" s="25"/>
      <c r="H700" s="25"/>
    </row>
    <row r="701" spans="1:8" ht="13.5">
      <c r="A701" s="25"/>
      <c r="B701" s="25"/>
      <c r="C701" s="25"/>
      <c r="D701" s="25"/>
      <c r="F701" s="25"/>
      <c r="G701" s="25"/>
      <c r="H701" s="25"/>
    </row>
    <row r="702" spans="1:8" ht="13.5">
      <c r="A702" s="25"/>
      <c r="B702" s="25"/>
      <c r="C702" s="25"/>
      <c r="D702" s="25"/>
      <c r="F702" s="25"/>
      <c r="G702" s="25"/>
      <c r="H702" s="25"/>
    </row>
    <row r="703" spans="1:8" ht="13.5">
      <c r="A703" s="25"/>
      <c r="B703" s="25"/>
      <c r="C703" s="25"/>
      <c r="D703" s="25"/>
      <c r="F703" s="25"/>
      <c r="G703" s="25"/>
      <c r="H703" s="25"/>
    </row>
    <row r="704" spans="1:8" ht="13.5">
      <c r="A704" s="25"/>
      <c r="B704" s="25"/>
      <c r="C704" s="25"/>
      <c r="D704" s="25"/>
      <c r="F704" s="25"/>
      <c r="G704" s="25"/>
      <c r="H704" s="25"/>
    </row>
    <row r="705" spans="1:8" ht="13.5">
      <c r="A705" s="25"/>
      <c r="B705" s="25"/>
      <c r="C705" s="25"/>
      <c r="D705" s="25"/>
      <c r="F705" s="25"/>
      <c r="G705" s="25"/>
      <c r="H705" s="25"/>
    </row>
    <row r="706" spans="1:8" ht="13.5">
      <c r="A706" s="25"/>
      <c r="B706" s="25"/>
      <c r="C706" s="25"/>
      <c r="D706" s="25"/>
      <c r="F706" s="25"/>
      <c r="G706" s="25"/>
      <c r="H706" s="25"/>
    </row>
    <row r="707" spans="1:8" ht="13.5">
      <c r="A707" s="25"/>
      <c r="B707" s="25"/>
      <c r="C707" s="25"/>
      <c r="D707" s="25"/>
      <c r="F707" s="25"/>
      <c r="G707" s="25"/>
      <c r="H707" s="25"/>
    </row>
    <row r="708" spans="1:8" ht="13.5">
      <c r="A708" s="25"/>
      <c r="B708" s="25"/>
      <c r="C708" s="25"/>
      <c r="D708" s="25"/>
      <c r="F708" s="25"/>
      <c r="G708" s="25"/>
      <c r="H708" s="25"/>
    </row>
    <row r="709" spans="1:8" ht="13.5">
      <c r="A709" s="25"/>
      <c r="B709" s="25"/>
      <c r="C709" s="25"/>
      <c r="D709" s="25"/>
      <c r="F709" s="25"/>
      <c r="G709" s="25"/>
      <c r="H709" s="25"/>
    </row>
    <row r="710" spans="1:8" ht="13.5">
      <c r="A710" s="25"/>
      <c r="B710" s="25"/>
      <c r="C710" s="25"/>
      <c r="D710" s="25"/>
      <c r="F710" s="25"/>
      <c r="G710" s="25"/>
      <c r="H710" s="25"/>
    </row>
    <row r="711" spans="1:8" ht="13.5">
      <c r="A711" s="25"/>
      <c r="B711" s="25"/>
      <c r="C711" s="25"/>
      <c r="D711" s="25"/>
      <c r="F711" s="25"/>
      <c r="G711" s="25"/>
      <c r="H711" s="25"/>
    </row>
    <row r="712" spans="1:8" ht="13.5">
      <c r="A712" s="25"/>
      <c r="B712" s="25"/>
      <c r="C712" s="25"/>
      <c r="D712" s="25"/>
      <c r="F712" s="25"/>
      <c r="G712" s="25"/>
      <c r="H712" s="25"/>
    </row>
    <row r="713" spans="1:8" ht="13.5">
      <c r="A713" s="25"/>
      <c r="B713" s="25"/>
      <c r="C713" s="25"/>
      <c r="D713" s="25"/>
      <c r="F713" s="25"/>
      <c r="G713" s="25"/>
      <c r="H713" s="25"/>
    </row>
    <row r="714" spans="1:8" ht="13.5">
      <c r="A714" s="25"/>
      <c r="B714" s="25"/>
      <c r="C714" s="25"/>
      <c r="D714" s="25"/>
      <c r="F714" s="25"/>
      <c r="G714" s="25"/>
      <c r="H714" s="25"/>
    </row>
    <row r="715" spans="1:8" ht="13.5">
      <c r="A715" s="25"/>
      <c r="B715" s="25"/>
      <c r="C715" s="25"/>
      <c r="D715" s="25"/>
      <c r="F715" s="25"/>
      <c r="G715" s="25"/>
      <c r="H715" s="25"/>
    </row>
    <row r="716" spans="1:8" ht="13.5">
      <c r="A716" s="25"/>
      <c r="B716" s="25"/>
      <c r="C716" s="25"/>
      <c r="D716" s="25"/>
      <c r="F716" s="25"/>
      <c r="G716" s="25"/>
      <c r="H716" s="25"/>
    </row>
    <row r="717" spans="1:8" ht="13.5">
      <c r="A717" s="25"/>
      <c r="B717" s="25"/>
      <c r="C717" s="25"/>
      <c r="D717" s="25"/>
      <c r="F717" s="25"/>
      <c r="G717" s="25"/>
      <c r="H717" s="25"/>
    </row>
    <row r="718" spans="1:8" ht="13.5">
      <c r="A718" s="25"/>
      <c r="B718" s="25"/>
      <c r="C718" s="25"/>
      <c r="D718" s="25"/>
      <c r="F718" s="25"/>
      <c r="G718" s="25"/>
      <c r="H718" s="25"/>
    </row>
    <row r="719" spans="1:8" ht="13.5">
      <c r="A719" s="25"/>
      <c r="B719" s="25"/>
      <c r="C719" s="25"/>
      <c r="D719" s="25"/>
      <c r="F719" s="25"/>
      <c r="G719" s="25"/>
      <c r="H719" s="25"/>
    </row>
    <row r="720" spans="1:8" ht="13.5">
      <c r="A720" s="25"/>
      <c r="B720" s="25"/>
      <c r="C720" s="25"/>
      <c r="D720" s="25"/>
      <c r="F720" s="25"/>
      <c r="G720" s="25"/>
      <c r="H720" s="25"/>
    </row>
    <row r="721" spans="1:8" ht="13.5">
      <c r="A721" s="25"/>
      <c r="B721" s="25"/>
      <c r="C721" s="25"/>
      <c r="D721" s="25"/>
      <c r="F721" s="25"/>
      <c r="G721" s="25"/>
      <c r="H721" s="25"/>
    </row>
    <row r="722" spans="1:8" ht="13.5">
      <c r="A722" s="25"/>
      <c r="B722" s="25"/>
      <c r="C722" s="25"/>
      <c r="D722" s="25"/>
      <c r="F722" s="25"/>
      <c r="G722" s="25"/>
      <c r="H722" s="25"/>
    </row>
    <row r="723" spans="1:8" ht="13.5">
      <c r="A723" s="25"/>
      <c r="B723" s="25"/>
      <c r="C723" s="25"/>
      <c r="D723" s="25"/>
      <c r="F723" s="25"/>
      <c r="G723" s="25"/>
      <c r="H723" s="25"/>
    </row>
    <row r="724" spans="1:8" ht="13.5">
      <c r="A724" s="25"/>
      <c r="B724" s="25"/>
      <c r="C724" s="25"/>
      <c r="D724" s="25"/>
      <c r="F724" s="25"/>
      <c r="G724" s="25"/>
      <c r="H724" s="25"/>
    </row>
    <row r="725" spans="1:8" ht="13.5">
      <c r="A725" s="25"/>
      <c r="B725" s="25"/>
      <c r="C725" s="25"/>
      <c r="D725" s="25"/>
      <c r="F725" s="25"/>
      <c r="G725" s="25"/>
      <c r="H725" s="25"/>
    </row>
    <row r="726" spans="1:8" ht="13.5">
      <c r="A726" s="25"/>
      <c r="B726" s="25"/>
      <c r="C726" s="25"/>
      <c r="D726" s="25"/>
      <c r="F726" s="25"/>
      <c r="G726" s="25"/>
      <c r="H726" s="25"/>
    </row>
    <row r="727" spans="1:8" ht="13.5">
      <c r="A727" s="25"/>
      <c r="B727" s="25"/>
      <c r="C727" s="25"/>
      <c r="D727" s="25"/>
      <c r="F727" s="25"/>
      <c r="G727" s="25"/>
      <c r="H727" s="25"/>
    </row>
    <row r="728" spans="1:8" ht="13.5">
      <c r="A728" s="25"/>
      <c r="B728" s="25"/>
      <c r="C728" s="25"/>
      <c r="D728" s="25"/>
      <c r="F728" s="25"/>
      <c r="G728" s="25"/>
      <c r="H728" s="25"/>
    </row>
    <row r="729" spans="1:8" ht="13.5">
      <c r="A729" s="25"/>
      <c r="B729" s="25"/>
      <c r="C729" s="25"/>
      <c r="D729" s="25"/>
      <c r="F729" s="25"/>
      <c r="G729" s="25"/>
      <c r="H729" s="25"/>
    </row>
    <row r="730" spans="1:8" ht="13.5">
      <c r="A730" s="25"/>
      <c r="B730" s="25"/>
      <c r="C730" s="25"/>
      <c r="D730" s="25"/>
      <c r="F730" s="25"/>
      <c r="G730" s="25"/>
      <c r="H730" s="25"/>
    </row>
    <row r="731" spans="1:8" ht="13.5">
      <c r="A731" s="25"/>
      <c r="B731" s="25"/>
      <c r="C731" s="25"/>
      <c r="D731" s="25"/>
      <c r="F731" s="25"/>
      <c r="G731" s="25"/>
      <c r="H731" s="25"/>
    </row>
    <row r="732" spans="1:8" ht="13.5">
      <c r="A732" s="25"/>
      <c r="B732" s="25"/>
      <c r="C732" s="25"/>
      <c r="D732" s="25"/>
      <c r="F732" s="25"/>
      <c r="G732" s="25"/>
      <c r="H732" s="25"/>
    </row>
    <row r="733" spans="1:8" ht="13.5">
      <c r="A733" s="25"/>
      <c r="B733" s="25"/>
      <c r="C733" s="25"/>
      <c r="D733" s="25"/>
      <c r="F733" s="25"/>
      <c r="G733" s="25"/>
      <c r="H733" s="25"/>
    </row>
    <row r="734" spans="1:8" ht="13.5">
      <c r="A734" s="25"/>
      <c r="B734" s="25"/>
      <c r="C734" s="25"/>
      <c r="D734" s="25"/>
      <c r="F734" s="25"/>
      <c r="G734" s="25"/>
      <c r="H734" s="25"/>
    </row>
    <row r="735" spans="1:8" ht="13.5">
      <c r="A735" s="25"/>
      <c r="B735" s="25"/>
      <c r="C735" s="25"/>
      <c r="D735" s="25"/>
      <c r="F735" s="25"/>
      <c r="G735" s="25"/>
      <c r="H735" s="25"/>
    </row>
    <row r="736" spans="1:8" ht="13.5">
      <c r="A736" s="25"/>
      <c r="B736" s="25"/>
      <c r="C736" s="25"/>
      <c r="D736" s="25"/>
      <c r="F736" s="25"/>
      <c r="G736" s="25"/>
      <c r="H736" s="25"/>
    </row>
    <row r="737" spans="1:8" ht="13.5">
      <c r="A737" s="25"/>
      <c r="B737" s="25"/>
      <c r="C737" s="25"/>
      <c r="D737" s="25"/>
      <c r="F737" s="25"/>
      <c r="G737" s="25"/>
      <c r="H737" s="25"/>
    </row>
    <row r="738" spans="1:8" ht="13.5">
      <c r="A738" s="25"/>
      <c r="B738" s="25"/>
      <c r="C738" s="25"/>
      <c r="D738" s="25"/>
      <c r="F738" s="25"/>
      <c r="G738" s="25"/>
      <c r="H738" s="25"/>
    </row>
    <row r="739" spans="1:8" ht="13.5">
      <c r="A739" s="25"/>
      <c r="B739" s="25"/>
      <c r="C739" s="25"/>
      <c r="D739" s="25"/>
      <c r="F739" s="25"/>
      <c r="G739" s="25"/>
      <c r="H739" s="25"/>
    </row>
    <row r="740" spans="1:8" ht="13.5">
      <c r="A740" s="25"/>
      <c r="B740" s="25"/>
      <c r="C740" s="25"/>
      <c r="D740" s="25"/>
      <c r="F740" s="25"/>
      <c r="G740" s="25"/>
      <c r="H740" s="25"/>
    </row>
    <row r="741" spans="1:8" ht="13.5">
      <c r="A741" s="25"/>
      <c r="B741" s="25"/>
      <c r="C741" s="25"/>
      <c r="D741" s="25"/>
      <c r="F741" s="25"/>
      <c r="G741" s="25"/>
      <c r="H741" s="25"/>
    </row>
    <row r="742" spans="1:8" ht="13.5">
      <c r="A742" s="25"/>
      <c r="B742" s="25"/>
      <c r="C742" s="25"/>
      <c r="D742" s="25"/>
      <c r="F742" s="25"/>
      <c r="G742" s="25"/>
      <c r="H742" s="25"/>
    </row>
    <row r="743" spans="1:8" ht="13.5">
      <c r="A743" s="25"/>
      <c r="B743" s="25"/>
      <c r="C743" s="25"/>
      <c r="D743" s="25"/>
      <c r="F743" s="25"/>
      <c r="G743" s="25"/>
      <c r="H743" s="25"/>
    </row>
    <row r="744" spans="1:8" ht="13.5">
      <c r="A744" s="25"/>
      <c r="B744" s="25"/>
      <c r="C744" s="25"/>
      <c r="D744" s="25"/>
      <c r="F744" s="25"/>
      <c r="G744" s="25"/>
      <c r="H744" s="25"/>
    </row>
    <row r="745" spans="1:8" ht="13.5">
      <c r="A745" s="25"/>
      <c r="B745" s="25"/>
      <c r="C745" s="25"/>
      <c r="D745" s="25"/>
      <c r="F745" s="25"/>
      <c r="G745" s="25"/>
      <c r="H745" s="25"/>
    </row>
    <row r="746" spans="1:8" ht="13.5">
      <c r="A746" s="25"/>
      <c r="B746" s="25"/>
      <c r="C746" s="25"/>
      <c r="D746" s="25"/>
      <c r="F746" s="25"/>
      <c r="G746" s="25"/>
      <c r="H746" s="25"/>
    </row>
    <row r="747" spans="1:8" ht="13.5">
      <c r="A747" s="25"/>
      <c r="B747" s="25"/>
      <c r="C747" s="25"/>
      <c r="D747" s="25"/>
      <c r="F747" s="25"/>
      <c r="G747" s="25"/>
      <c r="H747" s="25"/>
    </row>
    <row r="748" spans="1:8" ht="13.5">
      <c r="A748" s="25"/>
      <c r="B748" s="25"/>
      <c r="C748" s="25"/>
      <c r="D748" s="25"/>
      <c r="F748" s="25"/>
      <c r="G748" s="25"/>
      <c r="H748" s="25"/>
    </row>
    <row r="749" spans="1:8" ht="13.5">
      <c r="A749" s="25"/>
      <c r="B749" s="25"/>
      <c r="C749" s="25"/>
      <c r="D749" s="25"/>
      <c r="F749" s="25"/>
      <c r="G749" s="25"/>
      <c r="H749" s="25"/>
    </row>
    <row r="750" spans="1:8" ht="13.5">
      <c r="A750" s="25"/>
      <c r="B750" s="25"/>
      <c r="C750" s="25"/>
      <c r="D750" s="25"/>
      <c r="F750" s="25"/>
      <c r="G750" s="25"/>
      <c r="H750" s="25"/>
    </row>
    <row r="751" spans="1:8" ht="13.5">
      <c r="A751" s="25"/>
      <c r="B751" s="25"/>
      <c r="C751" s="25"/>
      <c r="D751" s="25"/>
      <c r="F751" s="25"/>
      <c r="G751" s="25"/>
      <c r="H751" s="25"/>
    </row>
    <row r="752" spans="1:8" ht="13.5">
      <c r="A752" s="25"/>
      <c r="B752" s="25"/>
      <c r="C752" s="25"/>
      <c r="D752" s="25"/>
      <c r="F752" s="25"/>
      <c r="G752" s="25"/>
      <c r="H752" s="25"/>
    </row>
    <row r="753" spans="1:8" ht="13.5">
      <c r="A753" s="25"/>
      <c r="B753" s="25"/>
      <c r="C753" s="25"/>
      <c r="D753" s="25"/>
      <c r="F753" s="25"/>
      <c r="G753" s="25"/>
      <c r="H753" s="25"/>
    </row>
    <row r="754" spans="1:8" ht="13.5">
      <c r="A754" s="25"/>
      <c r="B754" s="25"/>
      <c r="C754" s="25"/>
      <c r="D754" s="25"/>
      <c r="F754" s="25"/>
      <c r="G754" s="25"/>
      <c r="H754" s="25"/>
    </row>
    <row r="755" spans="1:8" ht="13.5">
      <c r="A755" s="25"/>
      <c r="B755" s="25"/>
      <c r="C755" s="25"/>
      <c r="D755" s="25"/>
      <c r="F755" s="25"/>
      <c r="G755" s="25"/>
      <c r="H755" s="25"/>
    </row>
    <row r="756" spans="1:8" ht="13.5">
      <c r="A756" s="25"/>
      <c r="B756" s="25"/>
      <c r="C756" s="25"/>
      <c r="D756" s="25"/>
      <c r="F756" s="25"/>
      <c r="G756" s="25"/>
      <c r="H756" s="25"/>
    </row>
    <row r="757" spans="1:8" ht="13.5">
      <c r="A757" s="25"/>
      <c r="B757" s="25"/>
      <c r="C757" s="25"/>
      <c r="D757" s="25"/>
      <c r="F757" s="25"/>
      <c r="G757" s="25"/>
      <c r="H757" s="25"/>
    </row>
    <row r="758" spans="1:8" ht="13.5">
      <c r="A758" s="25"/>
      <c r="B758" s="25"/>
      <c r="C758" s="25"/>
      <c r="D758" s="25"/>
      <c r="F758" s="25"/>
      <c r="G758" s="25"/>
      <c r="H758" s="25"/>
    </row>
    <row r="759" spans="1:8" ht="13.5">
      <c r="A759" s="25"/>
      <c r="B759" s="25"/>
      <c r="C759" s="25"/>
      <c r="D759" s="25"/>
      <c r="F759" s="25"/>
      <c r="G759" s="25"/>
      <c r="H759" s="25"/>
    </row>
    <row r="760" spans="1:8" ht="13.5">
      <c r="A760" s="25"/>
      <c r="B760" s="25"/>
      <c r="C760" s="25"/>
      <c r="D760" s="25"/>
      <c r="F760" s="25"/>
      <c r="G760" s="25"/>
      <c r="H760" s="25"/>
    </row>
    <row r="761" spans="1:8" ht="13.5">
      <c r="A761" s="25"/>
      <c r="B761" s="25"/>
      <c r="C761" s="25"/>
      <c r="D761" s="25"/>
      <c r="F761" s="25"/>
      <c r="G761" s="25"/>
      <c r="H761" s="25"/>
    </row>
    <row r="762" spans="1:8" ht="13.5">
      <c r="A762" s="25"/>
      <c r="B762" s="25"/>
      <c r="C762" s="25"/>
      <c r="D762" s="25"/>
      <c r="F762" s="25"/>
      <c r="G762" s="25"/>
      <c r="H762" s="25"/>
    </row>
    <row r="763" spans="1:8" ht="13.5">
      <c r="A763" s="25"/>
      <c r="B763" s="25"/>
      <c r="C763" s="25"/>
      <c r="D763" s="25"/>
      <c r="F763" s="25"/>
      <c r="G763" s="25"/>
      <c r="H763" s="25"/>
    </row>
    <row r="764" spans="1:8" ht="13.5">
      <c r="A764" s="25"/>
      <c r="B764" s="25"/>
      <c r="C764" s="25"/>
      <c r="D764" s="25"/>
      <c r="F764" s="25"/>
      <c r="G764" s="25"/>
      <c r="H764" s="25"/>
    </row>
    <row r="765" spans="1:8" ht="13.5">
      <c r="A765" s="25"/>
      <c r="B765" s="25"/>
      <c r="C765" s="25"/>
      <c r="D765" s="25"/>
      <c r="F765" s="25"/>
      <c r="G765" s="25"/>
      <c r="H765" s="25"/>
    </row>
    <row r="766" spans="1:8" ht="13.5">
      <c r="A766" s="25"/>
      <c r="B766" s="25"/>
      <c r="C766" s="25"/>
      <c r="D766" s="25"/>
      <c r="F766" s="25"/>
      <c r="G766" s="25"/>
      <c r="H766" s="25"/>
    </row>
    <row r="767" spans="1:8" ht="13.5">
      <c r="A767" s="25"/>
      <c r="B767" s="25"/>
      <c r="C767" s="25"/>
      <c r="D767" s="25"/>
      <c r="F767" s="25"/>
      <c r="G767" s="25"/>
      <c r="H767" s="25"/>
    </row>
    <row r="768" spans="1:8" ht="13.5">
      <c r="A768" s="25"/>
      <c r="B768" s="25"/>
      <c r="C768" s="25"/>
      <c r="D768" s="25"/>
      <c r="F768" s="25"/>
      <c r="G768" s="25"/>
      <c r="H768" s="25"/>
    </row>
    <row r="769" spans="1:8" ht="13.5">
      <c r="A769" s="25"/>
      <c r="B769" s="25"/>
      <c r="C769" s="25"/>
      <c r="D769" s="25"/>
      <c r="F769" s="25"/>
      <c r="G769" s="25"/>
      <c r="H769" s="25"/>
    </row>
    <row r="770" spans="1:8" ht="13.5">
      <c r="A770" s="25"/>
      <c r="B770" s="25"/>
      <c r="C770" s="25"/>
      <c r="D770" s="25"/>
      <c r="F770" s="25"/>
      <c r="G770" s="25"/>
      <c r="H770" s="25"/>
    </row>
    <row r="771" spans="1:8" ht="13.5">
      <c r="A771" s="25"/>
      <c r="B771" s="25"/>
      <c r="C771" s="25"/>
      <c r="D771" s="25"/>
      <c r="F771" s="25"/>
      <c r="G771" s="25"/>
      <c r="H771" s="25"/>
    </row>
    <row r="772" spans="1:8" ht="13.5">
      <c r="A772" s="25"/>
      <c r="B772" s="25"/>
      <c r="C772" s="25"/>
      <c r="D772" s="25"/>
      <c r="F772" s="25"/>
      <c r="G772" s="25"/>
      <c r="H772" s="25"/>
    </row>
    <row r="773" spans="1:8" ht="13.5">
      <c r="A773" s="25"/>
      <c r="B773" s="25"/>
      <c r="C773" s="25"/>
      <c r="D773" s="25"/>
      <c r="F773" s="25"/>
      <c r="G773" s="25"/>
      <c r="H773" s="25"/>
    </row>
    <row r="774" spans="1:8" ht="13.5">
      <c r="A774" s="25"/>
      <c r="B774" s="25"/>
      <c r="C774" s="25"/>
      <c r="D774" s="25"/>
      <c r="F774" s="25"/>
      <c r="G774" s="25"/>
      <c r="H774" s="25"/>
    </row>
    <row r="775" spans="1:8" ht="13.5">
      <c r="A775" s="25"/>
      <c r="B775" s="25"/>
      <c r="C775" s="25"/>
      <c r="D775" s="25"/>
      <c r="F775" s="25"/>
      <c r="G775" s="25"/>
      <c r="H775" s="25"/>
    </row>
    <row r="776" spans="1:8" ht="13.5">
      <c r="A776" s="25"/>
      <c r="B776" s="25"/>
      <c r="C776" s="25"/>
      <c r="D776" s="25"/>
      <c r="F776" s="25"/>
      <c r="G776" s="25"/>
      <c r="H776" s="25"/>
    </row>
    <row r="777" spans="1:8" ht="13.5">
      <c r="A777" s="25"/>
      <c r="B777" s="25"/>
      <c r="C777" s="25"/>
      <c r="D777" s="25"/>
      <c r="F777" s="25"/>
      <c r="G777" s="25"/>
      <c r="H777" s="25"/>
    </row>
    <row r="778" spans="1:8" ht="13.5">
      <c r="A778" s="25"/>
      <c r="B778" s="25"/>
      <c r="C778" s="25"/>
      <c r="D778" s="25"/>
      <c r="F778" s="25"/>
      <c r="G778" s="25"/>
      <c r="H778" s="25"/>
    </row>
    <row r="779" spans="1:8" ht="13.5">
      <c r="A779" s="25"/>
      <c r="B779" s="25"/>
      <c r="C779" s="25"/>
      <c r="D779" s="25"/>
      <c r="F779" s="25"/>
      <c r="G779" s="25"/>
      <c r="H779" s="25"/>
    </row>
    <row r="780" spans="1:8" ht="13.5">
      <c r="A780" s="25"/>
      <c r="B780" s="25"/>
      <c r="C780" s="25"/>
      <c r="D780" s="25"/>
      <c r="F780" s="25"/>
      <c r="G780" s="25"/>
      <c r="H780" s="25"/>
    </row>
    <row r="781" spans="1:8" ht="13.5">
      <c r="A781" s="25"/>
      <c r="B781" s="25"/>
      <c r="C781" s="25"/>
      <c r="D781" s="25"/>
      <c r="F781" s="25"/>
      <c r="G781" s="25"/>
      <c r="H781" s="25"/>
    </row>
    <row r="782" spans="1:8" ht="13.5">
      <c r="A782" s="25"/>
      <c r="B782" s="25"/>
      <c r="C782" s="25"/>
      <c r="D782" s="25"/>
      <c r="F782" s="25"/>
      <c r="G782" s="25"/>
      <c r="H782" s="25"/>
    </row>
    <row r="783" spans="1:8" ht="13.5">
      <c r="A783" s="25"/>
      <c r="B783" s="25"/>
      <c r="C783" s="25"/>
      <c r="D783" s="25"/>
      <c r="F783" s="25"/>
      <c r="G783" s="25"/>
      <c r="H783" s="25"/>
    </row>
    <row r="784" spans="1:8" ht="13.5">
      <c r="A784" s="25"/>
      <c r="B784" s="25"/>
      <c r="C784" s="25"/>
      <c r="D784" s="25"/>
      <c r="F784" s="25"/>
      <c r="G784" s="25"/>
      <c r="H784" s="25"/>
    </row>
    <row r="785" spans="1:8" ht="13.5">
      <c r="A785" s="25"/>
      <c r="B785" s="25"/>
      <c r="C785" s="25"/>
      <c r="D785" s="25"/>
      <c r="F785" s="25"/>
      <c r="G785" s="25"/>
      <c r="H785" s="25"/>
    </row>
    <row r="786" spans="1:8" ht="13.5">
      <c r="A786" s="25"/>
      <c r="B786" s="25"/>
      <c r="C786" s="25"/>
      <c r="D786" s="25"/>
      <c r="F786" s="25"/>
      <c r="G786" s="25"/>
      <c r="H786" s="25"/>
    </row>
    <row r="787" spans="1:8" ht="13.5">
      <c r="A787" s="25"/>
      <c r="B787" s="25"/>
      <c r="C787" s="25"/>
      <c r="D787" s="25"/>
      <c r="F787" s="25"/>
      <c r="G787" s="25"/>
      <c r="H787" s="25"/>
    </row>
    <row r="788" spans="1:8" ht="13.5">
      <c r="A788" s="25"/>
      <c r="B788" s="25"/>
      <c r="C788" s="25"/>
      <c r="D788" s="25"/>
      <c r="F788" s="25"/>
      <c r="G788" s="25"/>
      <c r="H788" s="25"/>
    </row>
    <row r="789" spans="1:8" ht="13.5">
      <c r="A789" s="25"/>
      <c r="B789" s="25"/>
      <c r="C789" s="25"/>
      <c r="D789" s="25"/>
      <c r="F789" s="25"/>
      <c r="G789" s="25"/>
      <c r="H789" s="25"/>
    </row>
    <row r="790" spans="1:8" ht="13.5">
      <c r="A790" s="25"/>
      <c r="B790" s="25"/>
      <c r="C790" s="25"/>
      <c r="D790" s="25"/>
      <c r="F790" s="25"/>
      <c r="G790" s="25"/>
      <c r="H790" s="25"/>
    </row>
    <row r="791" spans="1:8" ht="13.5">
      <c r="A791" s="25"/>
      <c r="B791" s="25"/>
      <c r="C791" s="25"/>
      <c r="D791" s="25"/>
      <c r="F791" s="25"/>
      <c r="G791" s="25"/>
      <c r="H791" s="25"/>
    </row>
    <row r="792" spans="1:8" ht="13.5">
      <c r="A792" s="25"/>
      <c r="B792" s="25"/>
      <c r="C792" s="25"/>
      <c r="D792" s="25"/>
      <c r="F792" s="25"/>
      <c r="G792" s="25"/>
      <c r="H792" s="25"/>
    </row>
    <row r="793" spans="1:8" ht="13.5">
      <c r="A793" s="25"/>
      <c r="B793" s="25"/>
      <c r="C793" s="25"/>
      <c r="D793" s="25"/>
      <c r="F793" s="25"/>
      <c r="G793" s="25"/>
      <c r="H793" s="25"/>
    </row>
    <row r="794" spans="1:8" ht="13.5">
      <c r="A794" s="25"/>
      <c r="B794" s="25"/>
      <c r="C794" s="25"/>
      <c r="D794" s="25"/>
      <c r="F794" s="25"/>
      <c r="G794" s="25"/>
      <c r="H794" s="25"/>
    </row>
    <row r="795" spans="1:8" ht="13.5">
      <c r="A795" s="25"/>
      <c r="B795" s="25"/>
      <c r="C795" s="25"/>
      <c r="D795" s="25"/>
      <c r="F795" s="25"/>
      <c r="G795" s="25"/>
      <c r="H795" s="25"/>
    </row>
    <row r="796" spans="1:8" ht="13.5">
      <c r="A796" s="25"/>
      <c r="B796" s="25"/>
      <c r="C796" s="25"/>
      <c r="D796" s="25"/>
      <c r="F796" s="25"/>
      <c r="G796" s="25"/>
      <c r="H796" s="25"/>
    </row>
    <row r="797" spans="1:8" ht="13.5">
      <c r="A797" s="25"/>
      <c r="B797" s="25"/>
      <c r="C797" s="25"/>
      <c r="D797" s="25"/>
      <c r="F797" s="25"/>
      <c r="G797" s="25"/>
      <c r="H797" s="25"/>
    </row>
    <row r="798" spans="1:8" ht="13.5">
      <c r="A798" s="25"/>
      <c r="B798" s="25"/>
      <c r="C798" s="25"/>
      <c r="D798" s="25"/>
      <c r="F798" s="25"/>
      <c r="G798" s="25"/>
      <c r="H798" s="25"/>
    </row>
    <row r="799" spans="1:8" ht="13.5">
      <c r="A799" s="25"/>
      <c r="B799" s="25"/>
      <c r="C799" s="25"/>
      <c r="D799" s="25"/>
      <c r="F799" s="25"/>
      <c r="G799" s="25"/>
      <c r="H799" s="25"/>
    </row>
    <row r="800" spans="1:8" ht="13.5">
      <c r="A800" s="25"/>
      <c r="B800" s="25"/>
      <c r="C800" s="25"/>
      <c r="D800" s="25"/>
      <c r="F800" s="25"/>
      <c r="G800" s="25"/>
      <c r="H800" s="25"/>
    </row>
    <row r="801" spans="1:8" ht="13.5">
      <c r="A801" s="25"/>
      <c r="B801" s="25"/>
      <c r="C801" s="25"/>
      <c r="D801" s="25"/>
      <c r="F801" s="25"/>
      <c r="G801" s="25"/>
      <c r="H801" s="25"/>
    </row>
    <row r="802" spans="1:8" ht="13.5">
      <c r="A802" s="25"/>
      <c r="B802" s="25"/>
      <c r="C802" s="25"/>
      <c r="D802" s="25"/>
      <c r="F802" s="25"/>
      <c r="G802" s="25"/>
      <c r="H802" s="25"/>
    </row>
    <row r="803" spans="1:8" ht="13.5">
      <c r="A803" s="25"/>
      <c r="B803" s="25"/>
      <c r="C803" s="25"/>
      <c r="D803" s="25"/>
      <c r="F803" s="25"/>
      <c r="G803" s="25"/>
      <c r="H803" s="25"/>
    </row>
    <row r="804" spans="1:8" ht="13.5">
      <c r="A804" s="25"/>
      <c r="B804" s="25"/>
      <c r="C804" s="25"/>
      <c r="D804" s="25"/>
      <c r="F804" s="25"/>
      <c r="G804" s="25"/>
      <c r="H804" s="25"/>
    </row>
    <row r="805" spans="1:8" ht="13.5">
      <c r="A805" s="25"/>
      <c r="B805" s="25"/>
      <c r="C805" s="25"/>
      <c r="D805" s="25"/>
      <c r="F805" s="25"/>
      <c r="G805" s="25"/>
      <c r="H805" s="25"/>
    </row>
    <row r="806" spans="1:8" ht="13.5">
      <c r="A806" s="25"/>
      <c r="B806" s="25"/>
      <c r="C806" s="25"/>
      <c r="D806" s="25"/>
      <c r="F806" s="25"/>
      <c r="G806" s="25"/>
      <c r="H806" s="25"/>
    </row>
    <row r="807" spans="1:8" ht="13.5">
      <c r="A807" s="25"/>
      <c r="B807" s="25"/>
      <c r="C807" s="25"/>
      <c r="D807" s="25"/>
      <c r="F807" s="25"/>
      <c r="G807" s="25"/>
      <c r="H807" s="25"/>
    </row>
    <row r="808" spans="1:8" ht="13.5">
      <c r="A808" s="25"/>
      <c r="B808" s="25"/>
      <c r="C808" s="25"/>
      <c r="D808" s="25"/>
      <c r="F808" s="25"/>
      <c r="G808" s="25"/>
      <c r="H808" s="25"/>
    </row>
    <row r="809" spans="1:8" ht="13.5">
      <c r="A809" s="25"/>
      <c r="B809" s="25"/>
      <c r="C809" s="25"/>
      <c r="D809" s="25"/>
      <c r="F809" s="25"/>
      <c r="G809" s="25"/>
      <c r="H809" s="25"/>
    </row>
    <row r="810" spans="1:8" ht="13.5">
      <c r="A810" s="25"/>
      <c r="B810" s="25"/>
      <c r="C810" s="25"/>
      <c r="D810" s="25"/>
      <c r="F810" s="25"/>
      <c r="G810" s="25"/>
      <c r="H810" s="25"/>
    </row>
    <row r="811" spans="1:8" ht="13.5">
      <c r="A811" s="25"/>
      <c r="B811" s="25"/>
      <c r="C811" s="25"/>
      <c r="D811" s="25"/>
      <c r="F811" s="25"/>
      <c r="G811" s="25"/>
      <c r="H811" s="25"/>
    </row>
    <row r="812" spans="1:8" ht="13.5">
      <c r="A812" s="25"/>
      <c r="B812" s="25"/>
      <c r="C812" s="25"/>
      <c r="D812" s="25"/>
      <c r="F812" s="25"/>
      <c r="G812" s="25"/>
      <c r="H812" s="25"/>
    </row>
    <row r="813" spans="1:8" ht="13.5">
      <c r="A813" s="25"/>
      <c r="B813" s="25"/>
      <c r="C813" s="25"/>
      <c r="D813" s="25"/>
      <c r="F813" s="25"/>
      <c r="G813" s="25"/>
      <c r="H813" s="25"/>
    </row>
    <row r="814" spans="1:8" ht="13.5">
      <c r="A814" s="25"/>
      <c r="B814" s="25"/>
      <c r="C814" s="25"/>
      <c r="D814" s="25"/>
      <c r="F814" s="25"/>
      <c r="G814" s="25"/>
      <c r="H814" s="25"/>
    </row>
    <row r="815" spans="1:8" ht="13.5">
      <c r="A815" s="25"/>
      <c r="B815" s="25"/>
      <c r="C815" s="25"/>
      <c r="D815" s="25"/>
      <c r="F815" s="25"/>
      <c r="G815" s="25"/>
      <c r="H815" s="25"/>
    </row>
    <row r="816" spans="1:8" ht="13.5">
      <c r="A816" s="25"/>
      <c r="B816" s="25"/>
      <c r="C816" s="25"/>
      <c r="D816" s="25"/>
      <c r="F816" s="25"/>
      <c r="G816" s="25"/>
      <c r="H816" s="25"/>
    </row>
    <row r="817" spans="1:8" ht="13.5">
      <c r="A817" s="25"/>
      <c r="B817" s="25"/>
      <c r="C817" s="25"/>
      <c r="D817" s="25"/>
      <c r="F817" s="25"/>
      <c r="G817" s="25"/>
      <c r="H817" s="25"/>
    </row>
    <row r="818" spans="1:8" ht="13.5">
      <c r="A818" s="25"/>
      <c r="B818" s="25"/>
      <c r="C818" s="25"/>
      <c r="D818" s="25"/>
      <c r="F818" s="25"/>
      <c r="G818" s="25"/>
      <c r="H818" s="25"/>
    </row>
    <row r="819" spans="1:8" ht="13.5">
      <c r="A819" s="25"/>
      <c r="B819" s="25"/>
      <c r="C819" s="25"/>
      <c r="D819" s="25"/>
      <c r="F819" s="25"/>
      <c r="G819" s="25"/>
      <c r="H819" s="25"/>
    </row>
    <row r="820" spans="1:8" ht="13.5">
      <c r="A820" s="25"/>
      <c r="B820" s="25"/>
      <c r="C820" s="25"/>
      <c r="D820" s="25"/>
      <c r="F820" s="25"/>
      <c r="G820" s="25"/>
      <c r="H820" s="25"/>
    </row>
    <row r="821" spans="1:8" ht="13.5">
      <c r="A821" s="25"/>
      <c r="B821" s="25"/>
      <c r="C821" s="25"/>
      <c r="D821" s="25"/>
      <c r="F821" s="25"/>
      <c r="G821" s="25"/>
      <c r="H821" s="25"/>
    </row>
    <row r="822" spans="1:8" ht="13.5">
      <c r="A822" s="25"/>
      <c r="B822" s="25"/>
      <c r="C822" s="25"/>
      <c r="D822" s="25"/>
      <c r="F822" s="25"/>
      <c r="G822" s="25"/>
      <c r="H822" s="25"/>
    </row>
    <row r="823" spans="1:8" ht="13.5">
      <c r="A823" s="25"/>
      <c r="B823" s="25"/>
      <c r="C823" s="25"/>
      <c r="D823" s="25"/>
      <c r="F823" s="25"/>
      <c r="G823" s="25"/>
      <c r="H823" s="25"/>
    </row>
    <row r="824" spans="1:8" ht="13.5">
      <c r="A824" s="25"/>
      <c r="B824" s="25"/>
      <c r="C824" s="25"/>
      <c r="D824" s="25"/>
      <c r="F824" s="25"/>
      <c r="G824" s="25"/>
      <c r="H824" s="25"/>
    </row>
    <row r="825" spans="1:8" ht="13.5">
      <c r="A825" s="25"/>
      <c r="B825" s="25"/>
      <c r="C825" s="25"/>
      <c r="D825" s="25"/>
      <c r="F825" s="25"/>
      <c r="G825" s="25"/>
      <c r="H825" s="25"/>
    </row>
    <row r="826" spans="1:8" ht="13.5">
      <c r="A826" s="25"/>
      <c r="B826" s="25"/>
      <c r="C826" s="25"/>
      <c r="D826" s="25"/>
      <c r="F826" s="25"/>
      <c r="G826" s="25"/>
      <c r="H826" s="25"/>
    </row>
    <row r="827" spans="1:8" ht="13.5">
      <c r="A827" s="25"/>
      <c r="B827" s="25"/>
      <c r="C827" s="25"/>
      <c r="D827" s="25"/>
      <c r="F827" s="25"/>
      <c r="G827" s="25"/>
      <c r="H827" s="25"/>
    </row>
    <row r="828" spans="1:8" ht="13.5">
      <c r="A828" s="25"/>
      <c r="B828" s="25"/>
      <c r="C828" s="25"/>
      <c r="D828" s="25"/>
      <c r="F828" s="25"/>
      <c r="G828" s="25"/>
      <c r="H828" s="25"/>
    </row>
    <row r="829" spans="1:8" ht="13.5">
      <c r="A829" s="25"/>
      <c r="B829" s="25"/>
      <c r="C829" s="25"/>
      <c r="D829" s="25"/>
      <c r="F829" s="25"/>
      <c r="G829" s="25"/>
      <c r="H829" s="25"/>
    </row>
    <row r="830" spans="1:8" ht="13.5">
      <c r="A830" s="25"/>
      <c r="B830" s="25"/>
      <c r="C830" s="25"/>
      <c r="D830" s="25"/>
      <c r="F830" s="25"/>
      <c r="G830" s="25"/>
      <c r="H830" s="25"/>
    </row>
    <row r="831" spans="1:8" ht="13.5">
      <c r="A831" s="25"/>
      <c r="B831" s="25"/>
      <c r="C831" s="25"/>
      <c r="D831" s="25"/>
      <c r="F831" s="25"/>
      <c r="G831" s="25"/>
      <c r="H831" s="25"/>
    </row>
    <row r="832" spans="1:8" ht="13.5">
      <c r="A832" s="25"/>
      <c r="B832" s="25"/>
      <c r="C832" s="25"/>
      <c r="D832" s="25"/>
      <c r="F832" s="25"/>
      <c r="G832" s="25"/>
      <c r="H832" s="25"/>
    </row>
    <row r="833" spans="1:8" ht="13.5">
      <c r="A833" s="25"/>
      <c r="B833" s="25"/>
      <c r="C833" s="25"/>
      <c r="D833" s="25"/>
      <c r="F833" s="25"/>
      <c r="G833" s="25"/>
      <c r="H833" s="25"/>
    </row>
    <row r="834" spans="1:8" ht="13.5">
      <c r="A834" s="25"/>
      <c r="B834" s="25"/>
      <c r="C834" s="25"/>
      <c r="D834" s="25"/>
      <c r="F834" s="25"/>
      <c r="G834" s="25"/>
      <c r="H834" s="25"/>
    </row>
    <row r="835" spans="1:8" ht="13.5">
      <c r="A835" s="25"/>
      <c r="B835" s="25"/>
      <c r="C835" s="25"/>
      <c r="D835" s="25"/>
      <c r="F835" s="25"/>
      <c r="G835" s="25"/>
      <c r="H835" s="25"/>
    </row>
    <row r="836" spans="1:8" ht="13.5">
      <c r="A836" s="25"/>
      <c r="B836" s="25"/>
      <c r="C836" s="25"/>
      <c r="D836" s="25"/>
      <c r="F836" s="25"/>
      <c r="G836" s="25"/>
      <c r="H836" s="25"/>
    </row>
    <row r="837" spans="1:8" ht="13.5">
      <c r="A837" s="25"/>
      <c r="B837" s="25"/>
      <c r="C837" s="25"/>
      <c r="D837" s="25"/>
      <c r="F837" s="25"/>
      <c r="G837" s="25"/>
      <c r="H837" s="25"/>
    </row>
    <row r="838" spans="1:8" ht="13.5">
      <c r="A838" s="25"/>
      <c r="B838" s="25"/>
      <c r="C838" s="25"/>
      <c r="D838" s="25"/>
      <c r="F838" s="25"/>
      <c r="G838" s="25"/>
      <c r="H838" s="25"/>
    </row>
    <row r="839" spans="1:8" ht="13.5">
      <c r="A839" s="25"/>
      <c r="B839" s="25"/>
      <c r="C839" s="25"/>
      <c r="D839" s="25"/>
      <c r="F839" s="25"/>
      <c r="G839" s="25"/>
      <c r="H839" s="25"/>
    </row>
    <row r="840" spans="1:8" ht="13.5">
      <c r="A840" s="25"/>
      <c r="B840" s="25"/>
      <c r="C840" s="25"/>
      <c r="D840" s="25"/>
      <c r="F840" s="25"/>
      <c r="G840" s="25"/>
      <c r="H840" s="25"/>
    </row>
    <row r="841" spans="1:8" ht="13.5">
      <c r="A841" s="25"/>
      <c r="B841" s="25"/>
      <c r="C841" s="25"/>
      <c r="D841" s="25"/>
      <c r="F841" s="25"/>
      <c r="G841" s="25"/>
      <c r="H841" s="25"/>
    </row>
    <row r="842" spans="1:8" ht="13.5">
      <c r="A842" s="25"/>
      <c r="B842" s="25"/>
      <c r="C842" s="25"/>
      <c r="D842" s="25"/>
      <c r="F842" s="25"/>
      <c r="G842" s="25"/>
      <c r="H842" s="25"/>
    </row>
    <row r="843" spans="1:8" ht="13.5">
      <c r="A843" s="25"/>
      <c r="B843" s="25"/>
      <c r="C843" s="25"/>
      <c r="D843" s="25"/>
      <c r="F843" s="25"/>
      <c r="G843" s="25"/>
      <c r="H843" s="25"/>
    </row>
    <row r="844" spans="1:8" ht="13.5">
      <c r="A844" s="25"/>
      <c r="B844" s="25"/>
      <c r="C844" s="25"/>
      <c r="D844" s="25"/>
      <c r="F844" s="25"/>
      <c r="G844" s="25"/>
      <c r="H844" s="25"/>
    </row>
    <row r="845" spans="1:8" ht="13.5">
      <c r="A845" s="25"/>
      <c r="B845" s="25"/>
      <c r="C845" s="25"/>
      <c r="D845" s="25"/>
      <c r="F845" s="25"/>
      <c r="G845" s="25"/>
      <c r="H845" s="25"/>
    </row>
    <row r="846" spans="1:8" ht="13.5">
      <c r="A846" s="25"/>
      <c r="B846" s="25"/>
      <c r="C846" s="25"/>
      <c r="D846" s="25"/>
      <c r="F846" s="25"/>
      <c r="G846" s="25"/>
      <c r="H846" s="25"/>
    </row>
    <row r="847" spans="1:8" ht="13.5">
      <c r="A847" s="25"/>
      <c r="B847" s="25"/>
      <c r="C847" s="25"/>
      <c r="D847" s="25"/>
      <c r="F847" s="25"/>
      <c r="G847" s="25"/>
      <c r="H847" s="25"/>
    </row>
    <row r="848" spans="1:8" ht="13.5">
      <c r="A848" s="25"/>
      <c r="B848" s="25"/>
      <c r="C848" s="25"/>
      <c r="D848" s="25"/>
      <c r="F848" s="25"/>
      <c r="G848" s="25"/>
      <c r="H848" s="25"/>
    </row>
    <row r="849" spans="1:8" ht="13.5">
      <c r="A849" s="25"/>
      <c r="B849" s="25"/>
      <c r="C849" s="25"/>
      <c r="D849" s="25"/>
      <c r="F849" s="25"/>
      <c r="G849" s="25"/>
      <c r="H849" s="25"/>
    </row>
    <row r="850" spans="1:8" ht="13.5">
      <c r="A850" s="25"/>
      <c r="B850" s="25"/>
      <c r="C850" s="25"/>
      <c r="D850" s="25"/>
      <c r="F850" s="25"/>
      <c r="G850" s="25"/>
      <c r="H850" s="25"/>
    </row>
    <row r="851" spans="1:8" ht="13.5">
      <c r="A851" s="25"/>
      <c r="B851" s="25"/>
      <c r="C851" s="25"/>
      <c r="D851" s="25"/>
      <c r="F851" s="25"/>
      <c r="G851" s="25"/>
      <c r="H851" s="25"/>
    </row>
    <row r="852" spans="1:8" ht="13.5">
      <c r="A852" s="25"/>
      <c r="B852" s="25"/>
      <c r="C852" s="25"/>
      <c r="D852" s="25"/>
      <c r="F852" s="25"/>
      <c r="G852" s="25"/>
      <c r="H852" s="25"/>
    </row>
    <row r="853" spans="1:8" ht="13.5">
      <c r="A853" s="25"/>
      <c r="B853" s="25"/>
      <c r="C853" s="25"/>
      <c r="D853" s="25"/>
      <c r="F853" s="25"/>
      <c r="G853" s="25"/>
      <c r="H853" s="25"/>
    </row>
    <row r="854" spans="1:8" ht="13.5">
      <c r="A854" s="25"/>
      <c r="B854" s="25"/>
      <c r="C854" s="25"/>
      <c r="D854" s="25"/>
      <c r="F854" s="25"/>
      <c r="G854" s="25"/>
      <c r="H854" s="25"/>
    </row>
    <row r="855" spans="1:8" ht="13.5">
      <c r="A855" s="25"/>
      <c r="B855" s="25"/>
      <c r="C855" s="25"/>
      <c r="D855" s="25"/>
      <c r="F855" s="25"/>
      <c r="G855" s="25"/>
      <c r="H855" s="25"/>
    </row>
    <row r="856" spans="1:8" ht="13.5">
      <c r="A856" s="25"/>
      <c r="B856" s="25"/>
      <c r="C856" s="25"/>
      <c r="D856" s="25"/>
      <c r="F856" s="25"/>
      <c r="G856" s="25"/>
      <c r="H856" s="25"/>
    </row>
    <row r="857" spans="1:8" ht="13.5">
      <c r="A857" s="25"/>
      <c r="B857" s="25"/>
      <c r="C857" s="25"/>
      <c r="D857" s="25"/>
      <c r="F857" s="25"/>
      <c r="G857" s="25"/>
      <c r="H857" s="25"/>
    </row>
    <row r="858" spans="1:8" ht="13.5">
      <c r="A858" s="25"/>
      <c r="B858" s="25"/>
      <c r="C858" s="25"/>
      <c r="D858" s="25"/>
      <c r="F858" s="25"/>
      <c r="G858" s="25"/>
      <c r="H858" s="25"/>
    </row>
    <row r="859" spans="1:8" ht="13.5">
      <c r="A859" s="25"/>
      <c r="B859" s="25"/>
      <c r="C859" s="25"/>
      <c r="D859" s="25"/>
      <c r="F859" s="25"/>
      <c r="G859" s="25"/>
      <c r="H859" s="25"/>
    </row>
    <row r="860" spans="1:8" ht="13.5">
      <c r="A860" s="25"/>
      <c r="B860" s="25"/>
      <c r="C860" s="25"/>
      <c r="D860" s="25"/>
      <c r="F860" s="25"/>
      <c r="G860" s="25"/>
      <c r="H860" s="25"/>
    </row>
    <row r="861" spans="1:8" ht="13.5">
      <c r="A861" s="25"/>
      <c r="B861" s="25"/>
      <c r="C861" s="25"/>
      <c r="D861" s="25"/>
      <c r="F861" s="25"/>
      <c r="G861" s="25"/>
      <c r="H861" s="25"/>
    </row>
    <row r="862" spans="1:8" ht="13.5">
      <c r="A862" s="25"/>
      <c r="B862" s="25"/>
      <c r="C862" s="25"/>
      <c r="D862" s="25"/>
      <c r="F862" s="25"/>
      <c r="G862" s="25"/>
      <c r="H862" s="25"/>
    </row>
    <row r="863" spans="1:8" ht="13.5">
      <c r="A863" s="25"/>
      <c r="B863" s="25"/>
      <c r="C863" s="25"/>
      <c r="D863" s="25"/>
      <c r="F863" s="25"/>
      <c r="G863" s="25"/>
      <c r="H863" s="25"/>
    </row>
    <row r="864" spans="1:8" ht="13.5">
      <c r="A864" s="25"/>
      <c r="B864" s="25"/>
      <c r="C864" s="25"/>
      <c r="D864" s="25"/>
      <c r="F864" s="25"/>
      <c r="G864" s="25"/>
      <c r="H864" s="25"/>
    </row>
    <row r="865" spans="1:8" ht="13.5">
      <c r="A865" s="25"/>
      <c r="B865" s="25"/>
      <c r="C865" s="25"/>
      <c r="D865" s="25"/>
      <c r="F865" s="25"/>
      <c r="G865" s="25"/>
      <c r="H865" s="25"/>
    </row>
    <row r="866" spans="1:8" ht="13.5">
      <c r="A866" s="25"/>
      <c r="B866" s="25"/>
      <c r="C866" s="25"/>
      <c r="D866" s="25"/>
      <c r="F866" s="25"/>
      <c r="G866" s="25"/>
      <c r="H866" s="25"/>
    </row>
    <row r="867" spans="1:8" ht="13.5">
      <c r="A867" s="25"/>
      <c r="B867" s="25"/>
      <c r="C867" s="25"/>
      <c r="D867" s="25"/>
      <c r="F867" s="25"/>
      <c r="G867" s="25"/>
      <c r="H867" s="25"/>
    </row>
    <row r="868" spans="1:8" ht="13.5">
      <c r="A868" s="25"/>
      <c r="B868" s="25"/>
      <c r="C868" s="25"/>
      <c r="D868" s="25"/>
      <c r="F868" s="25"/>
      <c r="G868" s="25"/>
      <c r="H868" s="25"/>
    </row>
    <row r="869" spans="1:8" ht="13.5">
      <c r="A869" s="25"/>
      <c r="B869" s="25"/>
      <c r="C869" s="25"/>
      <c r="D869" s="25"/>
      <c r="F869" s="25"/>
      <c r="G869" s="25"/>
      <c r="H869" s="25"/>
    </row>
    <row r="870" spans="1:8" ht="13.5">
      <c r="A870" s="25"/>
      <c r="B870" s="25"/>
      <c r="C870" s="25"/>
      <c r="D870" s="25"/>
      <c r="F870" s="25"/>
      <c r="G870" s="25"/>
      <c r="H870" s="25"/>
    </row>
    <row r="871" spans="1:8" ht="13.5">
      <c r="A871" s="25"/>
      <c r="B871" s="25"/>
      <c r="C871" s="25"/>
      <c r="D871" s="25"/>
      <c r="F871" s="25"/>
      <c r="G871" s="25"/>
      <c r="H871" s="25"/>
    </row>
    <row r="872" spans="1:8" ht="13.5">
      <c r="A872" s="25"/>
      <c r="B872" s="25"/>
      <c r="C872" s="25"/>
      <c r="D872" s="25"/>
      <c r="F872" s="25"/>
      <c r="G872" s="25"/>
      <c r="H872" s="25"/>
    </row>
    <row r="873" spans="1:8" ht="13.5">
      <c r="A873" s="25"/>
      <c r="B873" s="25"/>
      <c r="C873" s="25"/>
      <c r="D873" s="25"/>
      <c r="F873" s="25"/>
      <c r="G873" s="25"/>
      <c r="H873" s="25"/>
    </row>
    <row r="874" spans="1:8" ht="13.5">
      <c r="A874" s="25"/>
      <c r="B874" s="25"/>
      <c r="C874" s="25"/>
      <c r="D874" s="25"/>
      <c r="F874" s="25"/>
      <c r="G874" s="25"/>
      <c r="H874" s="25"/>
    </row>
    <row r="875" spans="1:8" ht="13.5">
      <c r="A875" s="25"/>
      <c r="B875" s="25"/>
      <c r="C875" s="25"/>
      <c r="D875" s="25"/>
      <c r="F875" s="25"/>
      <c r="G875" s="25"/>
      <c r="H875" s="25"/>
    </row>
    <row r="876" spans="1:8" ht="13.5">
      <c r="A876" s="25"/>
      <c r="B876" s="25"/>
      <c r="C876" s="25"/>
      <c r="D876" s="25"/>
      <c r="F876" s="25"/>
      <c r="G876" s="25"/>
      <c r="H876" s="25"/>
    </row>
    <row r="877" spans="1:8" ht="13.5">
      <c r="A877" s="25"/>
      <c r="B877" s="25"/>
      <c r="C877" s="25"/>
      <c r="D877" s="25"/>
      <c r="F877" s="25"/>
      <c r="G877" s="25"/>
      <c r="H877" s="25"/>
    </row>
    <row r="878" spans="1:8" ht="13.5">
      <c r="A878" s="25"/>
      <c r="B878" s="25"/>
      <c r="C878" s="25"/>
      <c r="D878" s="25"/>
      <c r="F878" s="25"/>
      <c r="G878" s="25"/>
      <c r="H878" s="25"/>
    </row>
    <row r="879" spans="1:8" ht="13.5">
      <c r="A879" s="25"/>
      <c r="B879" s="25"/>
      <c r="C879" s="25"/>
      <c r="D879" s="25"/>
      <c r="F879" s="25"/>
      <c r="G879" s="25"/>
      <c r="H879" s="25"/>
    </row>
    <row r="880" spans="1:8" ht="13.5">
      <c r="A880" s="25"/>
      <c r="B880" s="25"/>
      <c r="C880" s="25"/>
      <c r="D880" s="25"/>
      <c r="F880" s="25"/>
      <c r="G880" s="25"/>
      <c r="H880" s="25"/>
    </row>
    <row r="881" spans="1:8" ht="13.5">
      <c r="A881" s="25"/>
      <c r="B881" s="25"/>
      <c r="C881" s="25"/>
      <c r="D881" s="25"/>
      <c r="F881" s="25"/>
      <c r="G881" s="25"/>
      <c r="H881" s="25"/>
    </row>
    <row r="882" spans="1:8" ht="13.5">
      <c r="A882" s="25"/>
      <c r="B882" s="25"/>
      <c r="C882" s="25"/>
      <c r="D882" s="25"/>
      <c r="F882" s="25"/>
      <c r="G882" s="25"/>
      <c r="H882" s="25"/>
    </row>
    <row r="883" spans="1:8" ht="13.5">
      <c r="A883" s="25"/>
      <c r="B883" s="25"/>
      <c r="C883" s="25"/>
      <c r="D883" s="25"/>
      <c r="F883" s="25"/>
      <c r="G883" s="25"/>
      <c r="H883" s="25"/>
    </row>
    <row r="884" spans="1:8" ht="13.5">
      <c r="A884" s="25"/>
      <c r="B884" s="25"/>
      <c r="C884" s="25"/>
      <c r="D884" s="25"/>
      <c r="F884" s="25"/>
      <c r="G884" s="25"/>
      <c r="H884" s="25"/>
    </row>
    <row r="885" spans="1:8" ht="13.5">
      <c r="A885" s="25"/>
      <c r="B885" s="25"/>
      <c r="C885" s="25"/>
      <c r="D885" s="25"/>
      <c r="F885" s="25"/>
      <c r="G885" s="25"/>
      <c r="H885" s="25"/>
    </row>
    <row r="886" spans="1:8" ht="13.5">
      <c r="A886" s="25"/>
      <c r="B886" s="25"/>
      <c r="C886" s="25"/>
      <c r="D886" s="25"/>
      <c r="F886" s="25"/>
      <c r="G886" s="25"/>
      <c r="H886" s="25"/>
    </row>
    <row r="887" spans="1:8" ht="13.5">
      <c r="A887" s="25"/>
      <c r="B887" s="25"/>
      <c r="C887" s="25"/>
      <c r="D887" s="25"/>
      <c r="F887" s="25"/>
      <c r="G887" s="25"/>
      <c r="H887" s="25"/>
    </row>
    <row r="888" spans="1:8" ht="13.5">
      <c r="A888" s="25"/>
      <c r="B888" s="25"/>
      <c r="C888" s="25"/>
      <c r="D888" s="25"/>
      <c r="F888" s="25"/>
      <c r="G888" s="25"/>
      <c r="H888" s="25"/>
    </row>
    <row r="889" spans="1:8" ht="13.5">
      <c r="A889" s="25"/>
      <c r="B889" s="25"/>
      <c r="C889" s="25"/>
      <c r="D889" s="25"/>
      <c r="F889" s="25"/>
      <c r="G889" s="25"/>
      <c r="H889" s="25"/>
    </row>
    <row r="890" spans="1:8" ht="13.5">
      <c r="A890" s="25"/>
      <c r="B890" s="25"/>
      <c r="C890" s="25"/>
      <c r="D890" s="25"/>
      <c r="F890" s="25"/>
      <c r="G890" s="25"/>
      <c r="H890" s="25"/>
    </row>
    <row r="891" spans="1:8" ht="13.5">
      <c r="A891" s="25"/>
      <c r="B891" s="25"/>
      <c r="C891" s="25"/>
      <c r="D891" s="25"/>
      <c r="F891" s="25"/>
      <c r="G891" s="25"/>
      <c r="H891" s="25"/>
    </row>
    <row r="892" spans="1:8" ht="13.5">
      <c r="A892" s="25"/>
      <c r="B892" s="25"/>
      <c r="C892" s="25"/>
      <c r="D892" s="25"/>
      <c r="F892" s="25"/>
      <c r="G892" s="25"/>
      <c r="H892" s="25"/>
    </row>
    <row r="893" spans="1:8" ht="13.5">
      <c r="A893" s="25"/>
      <c r="B893" s="25"/>
      <c r="C893" s="25"/>
      <c r="D893" s="25"/>
      <c r="F893" s="25"/>
      <c r="G893" s="25"/>
      <c r="H893" s="25"/>
    </row>
    <row r="894" spans="1:8" ht="13.5">
      <c r="A894" s="25"/>
      <c r="B894" s="25"/>
      <c r="C894" s="25"/>
      <c r="D894" s="25"/>
      <c r="F894" s="25"/>
      <c r="G894" s="25"/>
      <c r="H894" s="25"/>
    </row>
    <row r="895" spans="1:8" ht="13.5">
      <c r="A895" s="25"/>
      <c r="B895" s="25"/>
      <c r="C895" s="25"/>
      <c r="D895" s="25"/>
      <c r="F895" s="25"/>
      <c r="G895" s="25"/>
      <c r="H895" s="25"/>
    </row>
    <row r="896" spans="1:8" ht="13.5">
      <c r="A896" s="25"/>
      <c r="B896" s="25"/>
      <c r="C896" s="25"/>
      <c r="D896" s="25"/>
      <c r="F896" s="25"/>
      <c r="G896" s="25"/>
      <c r="H896" s="25"/>
    </row>
    <row r="897" spans="1:8" ht="13.5">
      <c r="A897" s="25"/>
      <c r="B897" s="25"/>
      <c r="C897" s="25"/>
      <c r="D897" s="25"/>
      <c r="F897" s="25"/>
      <c r="G897" s="25"/>
      <c r="H897" s="25"/>
    </row>
    <row r="898" spans="1:8" ht="13.5">
      <c r="A898" s="25"/>
      <c r="B898" s="25"/>
      <c r="C898" s="25"/>
      <c r="D898" s="25"/>
      <c r="F898" s="25"/>
      <c r="G898" s="25"/>
      <c r="H898" s="25"/>
    </row>
    <row r="899" spans="1:8" ht="13.5">
      <c r="A899" s="25"/>
      <c r="B899" s="25"/>
      <c r="C899" s="25"/>
      <c r="D899" s="25"/>
      <c r="F899" s="25"/>
      <c r="G899" s="25"/>
      <c r="H899" s="25"/>
    </row>
    <row r="900" spans="1:8" ht="13.5">
      <c r="A900" s="25"/>
      <c r="B900" s="25"/>
      <c r="C900" s="25"/>
      <c r="D900" s="25"/>
      <c r="F900" s="25"/>
      <c r="G900" s="25"/>
      <c r="H900" s="25"/>
    </row>
    <row r="901" spans="1:8" ht="13.5">
      <c r="A901" s="25"/>
      <c r="B901" s="25"/>
      <c r="C901" s="25"/>
      <c r="D901" s="25"/>
      <c r="F901" s="25"/>
      <c r="G901" s="25"/>
      <c r="H901" s="25"/>
    </row>
    <row r="902" spans="1:8" ht="13.5">
      <c r="A902" s="25"/>
      <c r="B902" s="25"/>
      <c r="C902" s="25"/>
      <c r="D902" s="25"/>
      <c r="F902" s="25"/>
      <c r="G902" s="25"/>
      <c r="H902" s="25"/>
    </row>
    <row r="903" spans="1:8" ht="13.5">
      <c r="A903" s="25"/>
      <c r="B903" s="25"/>
      <c r="C903" s="25"/>
      <c r="D903" s="25"/>
      <c r="F903" s="25"/>
      <c r="G903" s="25"/>
      <c r="H903" s="25"/>
    </row>
    <row r="904" spans="1:8" ht="13.5">
      <c r="A904" s="25"/>
      <c r="B904" s="25"/>
      <c r="C904" s="25"/>
      <c r="D904" s="25"/>
      <c r="F904" s="25"/>
      <c r="G904" s="25"/>
      <c r="H904" s="25"/>
    </row>
    <row r="905" spans="1:8" ht="13.5">
      <c r="A905" s="25"/>
      <c r="B905" s="25"/>
      <c r="C905" s="25"/>
      <c r="D905" s="25"/>
      <c r="F905" s="25"/>
      <c r="G905" s="25"/>
      <c r="H905" s="25"/>
    </row>
    <row r="906" spans="1:8" ht="13.5">
      <c r="A906" s="25"/>
      <c r="B906" s="25"/>
      <c r="C906" s="25"/>
      <c r="D906" s="25"/>
      <c r="F906" s="25"/>
      <c r="G906" s="25"/>
      <c r="H906" s="25"/>
    </row>
    <row r="907" spans="1:8" ht="13.5">
      <c r="A907" s="25"/>
      <c r="B907" s="25"/>
      <c r="C907" s="25"/>
      <c r="D907" s="25"/>
      <c r="F907" s="25"/>
      <c r="G907" s="25"/>
      <c r="H907" s="25"/>
    </row>
    <row r="908" spans="1:8" ht="13.5">
      <c r="A908" s="25"/>
      <c r="B908" s="25"/>
      <c r="C908" s="25"/>
      <c r="D908" s="25"/>
      <c r="F908" s="25"/>
      <c r="G908" s="25"/>
      <c r="H908" s="25"/>
    </row>
    <row r="909" spans="1:8" ht="13.5">
      <c r="A909" s="25"/>
      <c r="B909" s="25"/>
      <c r="C909" s="25"/>
      <c r="D909" s="25"/>
      <c r="F909" s="25"/>
      <c r="G909" s="25"/>
      <c r="H909" s="25"/>
    </row>
    <row r="910" spans="1:8" ht="13.5">
      <c r="A910" s="25"/>
      <c r="B910" s="25"/>
      <c r="C910" s="25"/>
      <c r="D910" s="25"/>
      <c r="F910" s="25"/>
      <c r="G910" s="25"/>
      <c r="H910" s="25"/>
    </row>
    <row r="911" spans="1:8" ht="13.5">
      <c r="A911" s="25"/>
      <c r="B911" s="25"/>
      <c r="C911" s="25"/>
      <c r="D911" s="25"/>
      <c r="F911" s="25"/>
      <c r="G911" s="25"/>
      <c r="H911" s="25"/>
    </row>
    <row r="912" spans="1:8" ht="13.5">
      <c r="A912" s="25"/>
      <c r="B912" s="25"/>
      <c r="C912" s="25"/>
      <c r="D912" s="25"/>
      <c r="F912" s="25"/>
      <c r="G912" s="25"/>
      <c r="H912" s="25"/>
    </row>
    <row r="913" spans="1:8" ht="13.5">
      <c r="A913" s="25"/>
      <c r="B913" s="25"/>
      <c r="C913" s="25"/>
      <c r="D913" s="25"/>
      <c r="F913" s="25"/>
      <c r="G913" s="25"/>
      <c r="H913" s="25"/>
    </row>
    <row r="914" spans="1:8" ht="13.5">
      <c r="A914" s="25"/>
      <c r="B914" s="25"/>
      <c r="C914" s="25"/>
      <c r="D914" s="25"/>
      <c r="F914" s="25"/>
      <c r="G914" s="25"/>
      <c r="H914" s="25"/>
    </row>
    <row r="915" spans="1:8" ht="13.5">
      <c r="A915" s="25"/>
      <c r="B915" s="25"/>
      <c r="C915" s="25"/>
      <c r="D915" s="25"/>
      <c r="F915" s="25"/>
      <c r="G915" s="25"/>
      <c r="H915" s="25"/>
    </row>
    <row r="916" spans="1:8" ht="13.5">
      <c r="A916" s="25"/>
      <c r="B916" s="25"/>
      <c r="C916" s="25"/>
      <c r="D916" s="25"/>
      <c r="F916" s="25"/>
      <c r="G916" s="25"/>
      <c r="H916" s="25"/>
    </row>
    <row r="917" spans="1:8" ht="13.5">
      <c r="A917" s="25"/>
      <c r="B917" s="25"/>
      <c r="C917" s="25"/>
      <c r="D917" s="25"/>
      <c r="F917" s="25"/>
      <c r="G917" s="25"/>
      <c r="H917" s="25"/>
    </row>
    <row r="918" spans="1:8" ht="13.5">
      <c r="A918" s="25"/>
      <c r="B918" s="25"/>
      <c r="C918" s="25"/>
      <c r="D918" s="25"/>
      <c r="F918" s="25"/>
      <c r="G918" s="25"/>
      <c r="H918" s="25"/>
    </row>
    <row r="919" spans="1:8" ht="13.5">
      <c r="A919" s="25"/>
      <c r="B919" s="25"/>
      <c r="C919" s="25"/>
      <c r="D919" s="25"/>
      <c r="F919" s="25"/>
      <c r="G919" s="25"/>
      <c r="H919" s="25"/>
    </row>
    <row r="920" spans="1:8" ht="13.5">
      <c r="A920" s="25"/>
      <c r="B920" s="25"/>
      <c r="C920" s="25"/>
      <c r="D920" s="25"/>
      <c r="F920" s="25"/>
      <c r="G920" s="25"/>
      <c r="H920" s="25"/>
    </row>
    <row r="921" spans="1:8" ht="13.5">
      <c r="A921" s="25"/>
      <c r="B921" s="25"/>
      <c r="C921" s="25"/>
      <c r="D921" s="25"/>
      <c r="F921" s="25"/>
      <c r="G921" s="25"/>
      <c r="H921" s="25"/>
    </row>
    <row r="922" spans="1:8" ht="13.5">
      <c r="A922" s="25"/>
      <c r="B922" s="25"/>
      <c r="C922" s="25"/>
      <c r="D922" s="25"/>
      <c r="F922" s="25"/>
      <c r="G922" s="25"/>
      <c r="H922" s="25"/>
    </row>
    <row r="923" spans="1:8" ht="13.5">
      <c r="A923" s="25"/>
      <c r="B923" s="25"/>
      <c r="C923" s="25"/>
      <c r="D923" s="25"/>
      <c r="F923" s="25"/>
      <c r="G923" s="25"/>
      <c r="H923" s="25"/>
    </row>
    <row r="924" spans="1:8" ht="13.5">
      <c r="A924" s="25"/>
      <c r="B924" s="25"/>
      <c r="C924" s="25"/>
      <c r="D924" s="25"/>
      <c r="F924" s="25"/>
      <c r="G924" s="25"/>
      <c r="H924" s="25"/>
    </row>
    <row r="925" spans="1:8" ht="13.5">
      <c r="A925" s="25"/>
      <c r="B925" s="25"/>
      <c r="C925" s="25"/>
      <c r="D925" s="25"/>
      <c r="F925" s="25"/>
      <c r="G925" s="25"/>
      <c r="H925" s="25"/>
    </row>
    <row r="926" spans="1:8" ht="13.5">
      <c r="A926" s="25"/>
      <c r="B926" s="25"/>
      <c r="C926" s="25"/>
      <c r="D926" s="25"/>
      <c r="F926" s="25"/>
      <c r="G926" s="25"/>
      <c r="H926" s="25"/>
    </row>
    <row r="927" spans="1:8" ht="13.5">
      <c r="A927" s="25"/>
      <c r="B927" s="25"/>
      <c r="C927" s="25"/>
      <c r="D927" s="25"/>
      <c r="F927" s="25"/>
      <c r="G927" s="25"/>
      <c r="H927" s="25"/>
    </row>
    <row r="928" spans="1:8" ht="13.5">
      <c r="A928" s="25"/>
      <c r="B928" s="25"/>
      <c r="C928" s="25"/>
      <c r="D928" s="25"/>
      <c r="F928" s="25"/>
      <c r="G928" s="25"/>
      <c r="H928" s="25"/>
    </row>
    <row r="929" spans="1:8" ht="13.5">
      <c r="A929" s="25"/>
      <c r="B929" s="25"/>
      <c r="C929" s="25"/>
      <c r="D929" s="25"/>
      <c r="F929" s="25"/>
      <c r="G929" s="25"/>
      <c r="H929" s="25"/>
    </row>
    <row r="930" spans="1:8" ht="13.5">
      <c r="A930" s="25"/>
      <c r="B930" s="25"/>
      <c r="C930" s="25"/>
      <c r="D930" s="25"/>
      <c r="F930" s="25"/>
      <c r="G930" s="25"/>
      <c r="H930" s="25"/>
    </row>
    <row r="931" spans="1:8" ht="13.5">
      <c r="A931" s="25"/>
      <c r="B931" s="25"/>
      <c r="C931" s="25"/>
      <c r="D931" s="25"/>
      <c r="F931" s="25"/>
      <c r="G931" s="25"/>
      <c r="H931" s="25"/>
    </row>
    <row r="932" spans="1:8" ht="13.5">
      <c r="A932" s="25"/>
      <c r="B932" s="25"/>
      <c r="C932" s="25"/>
      <c r="D932" s="25"/>
      <c r="F932" s="25"/>
      <c r="G932" s="25"/>
      <c r="H932" s="25"/>
    </row>
    <row r="933" spans="1:8" ht="13.5">
      <c r="A933" s="25"/>
      <c r="B933" s="25"/>
      <c r="C933" s="25"/>
      <c r="D933" s="25"/>
      <c r="F933" s="25"/>
      <c r="G933" s="25"/>
      <c r="H933" s="25"/>
    </row>
    <row r="934" spans="1:8" ht="13.5">
      <c r="A934" s="25"/>
      <c r="B934" s="25"/>
      <c r="C934" s="25"/>
      <c r="D934" s="25"/>
      <c r="F934" s="25"/>
      <c r="G934" s="25"/>
      <c r="H934" s="25"/>
    </row>
    <row r="935" spans="1:8" ht="13.5">
      <c r="A935" s="25"/>
      <c r="B935" s="25"/>
      <c r="C935" s="25"/>
      <c r="D935" s="25"/>
      <c r="F935" s="25"/>
      <c r="G935" s="25"/>
      <c r="H935" s="25"/>
    </row>
    <row r="936" spans="1:8" ht="13.5">
      <c r="A936" s="25"/>
      <c r="B936" s="25"/>
      <c r="C936" s="25"/>
      <c r="D936" s="25"/>
      <c r="F936" s="25"/>
      <c r="G936" s="25"/>
      <c r="H936" s="25"/>
    </row>
    <row r="937" spans="1:8" ht="13.5">
      <c r="A937" s="25"/>
      <c r="B937" s="25"/>
      <c r="C937" s="25"/>
      <c r="D937" s="25"/>
      <c r="F937" s="25"/>
      <c r="G937" s="25"/>
      <c r="H937" s="25"/>
    </row>
    <row r="938" spans="1:8" ht="13.5">
      <c r="A938" s="25"/>
      <c r="B938" s="25"/>
      <c r="C938" s="25"/>
      <c r="D938" s="25"/>
      <c r="F938" s="25"/>
      <c r="G938" s="25"/>
      <c r="H938" s="25"/>
    </row>
    <row r="939" spans="1:8" ht="13.5">
      <c r="A939" s="25"/>
      <c r="B939" s="25"/>
      <c r="C939" s="25"/>
      <c r="D939" s="25"/>
      <c r="F939" s="25"/>
      <c r="G939" s="25"/>
      <c r="H939" s="25"/>
    </row>
    <row r="940" spans="1:8" ht="13.5">
      <c r="A940" s="25"/>
      <c r="B940" s="25"/>
      <c r="C940" s="25"/>
      <c r="D940" s="25"/>
      <c r="F940" s="25"/>
      <c r="G940" s="25"/>
      <c r="H940" s="25"/>
    </row>
    <row r="941" spans="1:8" ht="13.5">
      <c r="A941" s="25"/>
      <c r="B941" s="25"/>
      <c r="C941" s="25"/>
      <c r="D941" s="25"/>
      <c r="F941" s="25"/>
      <c r="G941" s="25"/>
      <c r="H941" s="25"/>
    </row>
    <row r="942" spans="1:8" ht="13.5">
      <c r="A942" s="25"/>
      <c r="B942" s="25"/>
      <c r="C942" s="25"/>
      <c r="D942" s="25"/>
      <c r="F942" s="25"/>
      <c r="G942" s="25"/>
      <c r="H942" s="25"/>
    </row>
    <row r="943" spans="1:8" ht="13.5">
      <c r="A943" s="25"/>
      <c r="B943" s="25"/>
      <c r="C943" s="25"/>
      <c r="D943" s="25"/>
      <c r="F943" s="25"/>
      <c r="G943" s="25"/>
      <c r="H943" s="25"/>
    </row>
    <row r="944" spans="1:8" ht="13.5">
      <c r="A944" s="25"/>
      <c r="B944" s="25"/>
      <c r="C944" s="25"/>
      <c r="D944" s="25"/>
      <c r="F944" s="25"/>
      <c r="G944" s="25"/>
      <c r="H944" s="25"/>
    </row>
    <row r="945" spans="1:8" ht="13.5">
      <c r="A945" s="25"/>
      <c r="B945" s="25"/>
      <c r="C945" s="25"/>
      <c r="D945" s="25"/>
      <c r="F945" s="25"/>
      <c r="G945" s="25"/>
      <c r="H945" s="25"/>
    </row>
    <row r="946" spans="1:8" ht="13.5">
      <c r="A946" s="25"/>
      <c r="B946" s="25"/>
      <c r="C946" s="25"/>
      <c r="D946" s="25"/>
      <c r="F946" s="25"/>
      <c r="G946" s="25"/>
      <c r="H946" s="25"/>
    </row>
    <row r="947" spans="1:8" ht="13.5">
      <c r="A947" s="25"/>
      <c r="B947" s="25"/>
      <c r="C947" s="25"/>
      <c r="D947" s="25"/>
      <c r="F947" s="25"/>
      <c r="G947" s="25"/>
      <c r="H947" s="25"/>
    </row>
    <row r="948" spans="1:8" ht="13.5">
      <c r="A948" s="25"/>
      <c r="B948" s="25"/>
      <c r="C948" s="25"/>
      <c r="D948" s="25"/>
      <c r="F948" s="25"/>
      <c r="G948" s="25"/>
      <c r="H948" s="25"/>
    </row>
    <row r="949" spans="1:8" ht="13.5">
      <c r="A949" s="25"/>
      <c r="B949" s="25"/>
      <c r="C949" s="25"/>
      <c r="D949" s="25"/>
      <c r="F949" s="25"/>
      <c r="G949" s="25"/>
      <c r="H949" s="25"/>
    </row>
    <row r="950" spans="1:8" ht="13.5">
      <c r="A950" s="25"/>
      <c r="B950" s="25"/>
      <c r="C950" s="25"/>
      <c r="D950" s="25"/>
      <c r="F950" s="25"/>
      <c r="G950" s="25"/>
      <c r="H950" s="25"/>
    </row>
    <row r="951" spans="1:8" ht="13.5">
      <c r="A951" s="25"/>
      <c r="B951" s="25"/>
      <c r="C951" s="25"/>
      <c r="D951" s="25"/>
      <c r="F951" s="25"/>
      <c r="G951" s="25"/>
      <c r="H951" s="25"/>
    </row>
    <row r="952" spans="1:8" ht="13.5">
      <c r="A952" s="25"/>
      <c r="B952" s="25"/>
      <c r="C952" s="25"/>
      <c r="D952" s="25"/>
      <c r="F952" s="25"/>
      <c r="G952" s="25"/>
      <c r="H952" s="25"/>
    </row>
    <row r="953" spans="1:8" ht="13.5">
      <c r="A953" s="25"/>
      <c r="B953" s="25"/>
      <c r="C953" s="25"/>
      <c r="D953" s="25"/>
      <c r="F953" s="25"/>
      <c r="G953" s="25"/>
      <c r="H953" s="25"/>
    </row>
    <row r="954" spans="1:8" ht="13.5">
      <c r="A954" s="25"/>
      <c r="B954" s="25"/>
      <c r="C954" s="25"/>
      <c r="D954" s="25"/>
      <c r="F954" s="25"/>
      <c r="G954" s="25"/>
      <c r="H954" s="25"/>
    </row>
    <row r="955" spans="1:8" ht="13.5">
      <c r="A955" s="25"/>
      <c r="B955" s="25"/>
      <c r="C955" s="25"/>
      <c r="D955" s="25"/>
      <c r="F955" s="25"/>
      <c r="G955" s="25"/>
      <c r="H955" s="25"/>
    </row>
    <row r="956" spans="1:8" ht="13.5">
      <c r="A956" s="25"/>
      <c r="B956" s="25"/>
      <c r="C956" s="25"/>
      <c r="D956" s="25"/>
      <c r="F956" s="25"/>
      <c r="G956" s="25"/>
      <c r="H956" s="25"/>
    </row>
    <row r="957" spans="1:8" ht="13.5">
      <c r="A957" s="25"/>
      <c r="B957" s="25"/>
      <c r="C957" s="25"/>
      <c r="D957" s="25"/>
      <c r="F957" s="25"/>
      <c r="G957" s="25"/>
      <c r="H957" s="25"/>
    </row>
    <row r="958" spans="1:8" ht="13.5">
      <c r="A958" s="25"/>
      <c r="B958" s="25"/>
      <c r="C958" s="25"/>
      <c r="D958" s="25"/>
      <c r="F958" s="25"/>
      <c r="G958" s="25"/>
      <c r="H958" s="25"/>
    </row>
    <row r="959" spans="1:8" ht="13.5">
      <c r="A959" s="25"/>
      <c r="B959" s="25"/>
      <c r="C959" s="25"/>
      <c r="D959" s="25"/>
      <c r="F959" s="25"/>
      <c r="G959" s="25"/>
      <c r="H959" s="25"/>
    </row>
    <row r="960" spans="1:8" ht="13.5">
      <c r="A960" s="25"/>
      <c r="B960" s="25"/>
      <c r="C960" s="25"/>
      <c r="D960" s="25"/>
      <c r="F960" s="25"/>
      <c r="G960" s="25"/>
      <c r="H960" s="25"/>
    </row>
    <row r="961" spans="1:8" ht="13.5">
      <c r="A961" s="25"/>
      <c r="B961" s="25"/>
      <c r="C961" s="25"/>
      <c r="D961" s="25"/>
      <c r="F961" s="25"/>
      <c r="G961" s="25"/>
      <c r="H961" s="25"/>
    </row>
    <row r="962" spans="1:8" ht="13.5">
      <c r="A962" s="25"/>
      <c r="B962" s="25"/>
      <c r="C962" s="25"/>
      <c r="D962" s="25"/>
      <c r="F962" s="25"/>
      <c r="G962" s="25"/>
      <c r="H962" s="25"/>
    </row>
    <row r="963" spans="1:8" ht="13.5">
      <c r="A963" s="25"/>
      <c r="B963" s="25"/>
      <c r="C963" s="25"/>
      <c r="D963" s="25"/>
      <c r="F963" s="25"/>
      <c r="G963" s="25"/>
      <c r="H963" s="25"/>
    </row>
    <row r="964" spans="1:8" ht="13.5">
      <c r="A964" s="25"/>
      <c r="B964" s="25"/>
      <c r="C964" s="25"/>
      <c r="D964" s="25"/>
      <c r="F964" s="25"/>
      <c r="G964" s="25"/>
      <c r="H964" s="25"/>
    </row>
    <row r="965" spans="1:8" ht="13.5">
      <c r="A965" s="25"/>
      <c r="B965" s="25"/>
      <c r="C965" s="25"/>
      <c r="D965" s="25"/>
      <c r="F965" s="25"/>
      <c r="G965" s="25"/>
      <c r="H965" s="25"/>
    </row>
    <row r="966" spans="1:8" ht="13.5">
      <c r="A966" s="25"/>
      <c r="B966" s="25"/>
      <c r="C966" s="25"/>
      <c r="D966" s="25"/>
      <c r="F966" s="25"/>
      <c r="G966" s="25"/>
      <c r="H966" s="25"/>
    </row>
    <row r="967" spans="1:8" ht="13.5">
      <c r="A967" s="25"/>
      <c r="B967" s="25"/>
      <c r="C967" s="25"/>
      <c r="D967" s="25"/>
      <c r="F967" s="25"/>
      <c r="G967" s="25"/>
      <c r="H967" s="25"/>
    </row>
    <row r="968" spans="1:8" ht="13.5">
      <c r="A968" s="25"/>
      <c r="B968" s="25"/>
      <c r="C968" s="25"/>
      <c r="D968" s="25"/>
      <c r="F968" s="25"/>
      <c r="G968" s="25"/>
      <c r="H968" s="25"/>
    </row>
    <row r="969" spans="1:8" ht="13.5">
      <c r="A969" s="25"/>
      <c r="B969" s="25"/>
      <c r="C969" s="25"/>
      <c r="D969" s="25"/>
      <c r="F969" s="25"/>
      <c r="G969" s="25"/>
      <c r="H969" s="25"/>
    </row>
    <row r="970" spans="1:8" ht="13.5">
      <c r="A970" s="25"/>
      <c r="B970" s="25"/>
      <c r="C970" s="25"/>
      <c r="D970" s="25"/>
      <c r="F970" s="25"/>
      <c r="G970" s="25"/>
      <c r="H970" s="25"/>
    </row>
    <row r="971" spans="1:8" ht="13.5">
      <c r="A971" s="25"/>
      <c r="B971" s="25"/>
      <c r="C971" s="25"/>
      <c r="D971" s="25"/>
      <c r="F971" s="25"/>
      <c r="G971" s="25"/>
      <c r="H971" s="25"/>
    </row>
    <row r="972" spans="1:8" ht="13.5">
      <c r="A972" s="25"/>
      <c r="B972" s="25"/>
      <c r="C972" s="25"/>
      <c r="D972" s="25"/>
      <c r="F972" s="25"/>
      <c r="G972" s="25"/>
      <c r="H972" s="25"/>
    </row>
    <row r="973" spans="1:8" ht="13.5">
      <c r="A973" s="25"/>
      <c r="B973" s="25"/>
      <c r="C973" s="25"/>
      <c r="D973" s="25"/>
      <c r="F973" s="25"/>
      <c r="G973" s="25"/>
      <c r="H973" s="25"/>
    </row>
    <row r="974" spans="1:8" ht="13.5">
      <c r="A974" s="25"/>
      <c r="B974" s="25"/>
      <c r="C974" s="25"/>
      <c r="D974" s="25"/>
      <c r="F974" s="25"/>
      <c r="G974" s="25"/>
      <c r="H974" s="25"/>
    </row>
  </sheetData>
  <sheetProtection/>
  <mergeCells count="29">
    <mergeCell ref="D89:G89"/>
    <mergeCell ref="D102:G102"/>
    <mergeCell ref="D166:G166"/>
    <mergeCell ref="D205:G205"/>
    <mergeCell ref="D129:G129"/>
    <mergeCell ref="D141:G141"/>
    <mergeCell ref="D156:G156"/>
    <mergeCell ref="D182:G182"/>
    <mergeCell ref="D118:G118"/>
    <mergeCell ref="A213:G213"/>
    <mergeCell ref="D113:G113"/>
    <mergeCell ref="A130:G130"/>
    <mergeCell ref="A131:H131"/>
    <mergeCell ref="H5:H6"/>
    <mergeCell ref="A7:H7"/>
    <mergeCell ref="D34:G34"/>
    <mergeCell ref="D48:G48"/>
    <mergeCell ref="G5:G6"/>
    <mergeCell ref="A212:G212"/>
    <mergeCell ref="D211:G211"/>
    <mergeCell ref="D64:G64"/>
    <mergeCell ref="A1:H1"/>
    <mergeCell ref="A2:H2"/>
    <mergeCell ref="A3:H3"/>
    <mergeCell ref="A5:A6"/>
    <mergeCell ref="B5:B6"/>
    <mergeCell ref="C5:C6"/>
    <mergeCell ref="D5:D6"/>
    <mergeCell ref="E5:F5"/>
  </mergeCells>
  <printOptions horizontalCentered="1"/>
  <pageMargins left="0.6692913385826772" right="0.1968503937007874" top="0.5905511811023623" bottom="0.5905511811023623" header="0.3937007874015748" footer="0.5118110236220472"/>
  <pageSetup firstPageNumber="4" useFirstPageNumber="1" horizontalDpi="300" verticalDpi="300" orientation="portrait" paperSize="9" scale="83" r:id="rId1"/>
  <rowBreaks count="4" manualBreakCount="4">
    <brk id="44" max="7" man="1"/>
    <brk id="82" max="7" man="1"/>
    <brk id="121" max="7" man="1"/>
    <brk id="16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3:I43"/>
  <sheetViews>
    <sheetView view="pageBreakPreview" zoomScale="140" zoomScaleNormal="90" zoomScaleSheetLayoutView="140" zoomScalePageLayoutView="0" workbookViewId="0" topLeftCell="A22">
      <selection activeCell="D43" sqref="D43"/>
    </sheetView>
  </sheetViews>
  <sheetFormatPr defaultColWidth="9.125" defaultRowHeight="12.75"/>
  <cols>
    <col min="1" max="2" width="9.125" style="9" customWidth="1"/>
    <col min="3" max="3" width="10.00390625" style="9" bestFit="1" customWidth="1"/>
    <col min="4" max="16384" width="9.125" style="9" customWidth="1"/>
  </cols>
  <sheetData>
    <row r="3" ht="12.75">
      <c r="A3" s="11"/>
    </row>
    <row r="6" spans="1:9" ht="26.25" customHeight="1">
      <c r="A6" s="220" t="s">
        <v>274</v>
      </c>
      <c r="B6" s="220"/>
      <c r="C6" s="220"/>
      <c r="D6" s="220"/>
      <c r="E6" s="220"/>
      <c r="F6" s="220"/>
      <c r="G6" s="220"/>
      <c r="H6" s="220"/>
      <c r="I6" s="220"/>
    </row>
    <row r="9" spans="1:9" ht="12.75" customHeight="1">
      <c r="A9" s="221"/>
      <c r="B9" s="221"/>
      <c r="C9" s="221"/>
      <c r="D9" s="221"/>
      <c r="E9" s="221"/>
      <c r="F9" s="221"/>
      <c r="G9" s="221"/>
      <c r="H9" s="12"/>
      <c r="I9" s="12"/>
    </row>
    <row r="10" spans="1:9" ht="12.75" customHeight="1">
      <c r="A10" s="229" t="str">
        <f>OKŁADKA!A10</f>
        <v>„Przebudowa mostu na potoku bez nazwy w ciągu drogi powiatowej nr 1296R Dębica - Wielopole w m. Brzeziny, km 4+830"</v>
      </c>
      <c r="B10" s="229"/>
      <c r="C10" s="229"/>
      <c r="D10" s="229"/>
      <c r="E10" s="229"/>
      <c r="F10" s="229"/>
      <c r="G10" s="229"/>
      <c r="H10" s="229"/>
      <c r="I10" s="229"/>
    </row>
    <row r="11" spans="1:9" ht="39" customHeight="1">
      <c r="A11" s="229"/>
      <c r="B11" s="229"/>
      <c r="C11" s="229"/>
      <c r="D11" s="229"/>
      <c r="E11" s="229"/>
      <c r="F11" s="229"/>
      <c r="G11" s="229"/>
      <c r="H11" s="229"/>
      <c r="I11" s="229"/>
    </row>
    <row r="12" spans="1:7" ht="20.25">
      <c r="A12" s="228"/>
      <c r="B12" s="228"/>
      <c r="C12" s="228"/>
      <c r="D12" s="228"/>
      <c r="E12" s="228"/>
      <c r="F12" s="228"/>
      <c r="G12" s="228"/>
    </row>
    <row r="15" ht="19.5" customHeight="1"/>
    <row r="16" ht="19.5" customHeight="1"/>
    <row r="17" ht="19.5" customHeight="1"/>
    <row r="18" ht="19.5" customHeight="1"/>
    <row r="20" ht="19.5" customHeight="1"/>
    <row r="21" ht="19.5" customHeight="1"/>
    <row r="22" ht="19.5" customHeight="1"/>
    <row r="23" ht="19.5" customHeight="1"/>
    <row r="27" spans="1:6" ht="12.75">
      <c r="A27" s="10" t="s">
        <v>10</v>
      </c>
      <c r="F27" s="10"/>
    </row>
    <row r="31" ht="12.75">
      <c r="A31" s="9" t="s">
        <v>11</v>
      </c>
    </row>
    <row r="32" spans="1:7" ht="12.75">
      <c r="A32" s="11" t="s">
        <v>12</v>
      </c>
      <c r="G32" s="11"/>
    </row>
    <row r="43" ht="12.75">
      <c r="D43" s="9" t="s">
        <v>351</v>
      </c>
    </row>
  </sheetData>
  <sheetProtection/>
  <mergeCells count="4">
    <mergeCell ref="A6:I6"/>
    <mergeCell ref="A9:G9"/>
    <mergeCell ref="A10:I11"/>
    <mergeCell ref="A12:G12"/>
  </mergeCells>
  <printOptions horizontalCentered="1"/>
  <pageMargins left="0.7874015748031497" right="0.3937007874015748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A1:G14"/>
  <sheetViews>
    <sheetView view="pageBreakPreview" zoomScale="140" zoomScaleSheetLayoutView="140" zoomScalePageLayoutView="0" workbookViewId="0" topLeftCell="A1">
      <selection activeCell="G16" sqref="G16"/>
    </sheetView>
  </sheetViews>
  <sheetFormatPr defaultColWidth="9.125" defaultRowHeight="12.75"/>
  <cols>
    <col min="1" max="1" width="3.625" style="5" customWidth="1"/>
    <col min="2" max="2" width="9.625" style="5" customWidth="1"/>
    <col min="3" max="3" width="6.625" style="5" customWidth="1"/>
    <col min="4" max="4" width="40.625" style="6" customWidth="1"/>
    <col min="5" max="5" width="5.625" style="1" customWidth="1"/>
    <col min="6" max="6" width="5.625" style="8" customWidth="1"/>
    <col min="7" max="16384" width="9.125" style="1" customWidth="1"/>
  </cols>
  <sheetData>
    <row r="1" spans="1:7" ht="24.75" customHeight="1" thickBot="1">
      <c r="A1" s="250" t="str">
        <f>'OKŁADKA prz'!A6:I6</f>
        <v>PRZEDMIAR ROBÓT</v>
      </c>
      <c r="B1" s="251"/>
      <c r="C1" s="251"/>
      <c r="D1" s="251"/>
      <c r="E1" s="251"/>
      <c r="F1" s="252"/>
      <c r="G1" s="2"/>
    </row>
    <row r="2" spans="1:7" ht="69.75" customHeight="1" thickBot="1">
      <c r="A2" s="253" t="str">
        <f>OKŁADKA!A10</f>
        <v>„Przebudowa mostu na potoku bez nazwy w ciągu drogi powiatowej nr 1296R Dębica - Wielopole w m. Brzeziny, km 4+830"</v>
      </c>
      <c r="B2" s="236"/>
      <c r="C2" s="236"/>
      <c r="D2" s="236"/>
      <c r="E2" s="236"/>
      <c r="F2" s="254"/>
      <c r="G2" s="3"/>
    </row>
    <row r="3" spans="1:7" ht="30" customHeight="1" thickBot="1">
      <c r="A3" s="255" t="s">
        <v>27</v>
      </c>
      <c r="B3" s="256"/>
      <c r="C3" s="256"/>
      <c r="D3" s="256"/>
      <c r="E3" s="256"/>
      <c r="F3" s="257"/>
      <c r="G3" s="4"/>
    </row>
    <row r="4" spans="1:7" ht="15" customHeight="1" thickBot="1">
      <c r="A4" s="180"/>
      <c r="B4" s="178"/>
      <c r="C4" s="178"/>
      <c r="D4" s="179"/>
      <c r="E4" s="179"/>
      <c r="F4" s="181"/>
      <c r="G4" s="3"/>
    </row>
    <row r="5" spans="1:6" ht="21.75" customHeight="1">
      <c r="A5" s="262" t="s">
        <v>2</v>
      </c>
      <c r="B5" s="264" t="s">
        <v>39</v>
      </c>
      <c r="C5" s="258" t="s">
        <v>40</v>
      </c>
      <c r="D5" s="266" t="s">
        <v>23</v>
      </c>
      <c r="E5" s="266" t="s">
        <v>18</v>
      </c>
      <c r="F5" s="305"/>
    </row>
    <row r="6" spans="1:6" ht="21.75" customHeight="1">
      <c r="A6" s="263"/>
      <c r="B6" s="265"/>
      <c r="C6" s="259"/>
      <c r="D6" s="267"/>
      <c r="E6" s="20" t="s">
        <v>19</v>
      </c>
      <c r="F6" s="182" t="s">
        <v>43</v>
      </c>
    </row>
    <row r="7" spans="1:6" ht="12.75" customHeight="1">
      <c r="A7" s="47" t="s">
        <v>6</v>
      </c>
      <c r="B7" s="242" t="s">
        <v>27</v>
      </c>
      <c r="C7" s="242"/>
      <c r="D7" s="242"/>
      <c r="E7" s="242"/>
      <c r="F7" s="243"/>
    </row>
    <row r="8" spans="1:6" s="17" customFormat="1" ht="13.5">
      <c r="A8" s="244">
        <v>1</v>
      </c>
      <c r="B8" s="239" t="s">
        <v>28</v>
      </c>
      <c r="C8" s="65" t="s">
        <v>41</v>
      </c>
      <c r="D8" s="246" t="s">
        <v>29</v>
      </c>
      <c r="E8" s="246"/>
      <c r="F8" s="247"/>
    </row>
    <row r="9" spans="1:6" s="17" customFormat="1" ht="41.25">
      <c r="A9" s="244"/>
      <c r="B9" s="240"/>
      <c r="C9" s="64" t="s">
        <v>41</v>
      </c>
      <c r="D9" s="22" t="s">
        <v>30</v>
      </c>
      <c r="E9" s="64" t="s">
        <v>31</v>
      </c>
      <c r="F9" s="183" t="s">
        <v>32</v>
      </c>
    </row>
    <row r="10" spans="1:6" s="17" customFormat="1" ht="28.5" customHeight="1">
      <c r="A10" s="244"/>
      <c r="B10" s="240"/>
      <c r="C10" s="64" t="s">
        <v>41</v>
      </c>
      <c r="D10" s="22" t="s">
        <v>165</v>
      </c>
      <c r="E10" s="64" t="s">
        <v>31</v>
      </c>
      <c r="F10" s="183" t="s">
        <v>32</v>
      </c>
    </row>
    <row r="11" spans="1:6" s="17" customFormat="1" ht="30" customHeight="1">
      <c r="A11" s="244"/>
      <c r="B11" s="240"/>
      <c r="C11" s="64" t="s">
        <v>41</v>
      </c>
      <c r="D11" s="22" t="s">
        <v>139</v>
      </c>
      <c r="E11" s="64" t="s">
        <v>31</v>
      </c>
      <c r="F11" s="183" t="s">
        <v>32</v>
      </c>
    </row>
    <row r="12" spans="1:6" s="17" customFormat="1" ht="30" customHeight="1" hidden="1">
      <c r="A12" s="244"/>
      <c r="B12" s="240"/>
      <c r="C12" s="64"/>
      <c r="D12" s="22" t="s">
        <v>34</v>
      </c>
      <c r="E12" s="64" t="s">
        <v>31</v>
      </c>
      <c r="F12" s="183" t="s">
        <v>32</v>
      </c>
    </row>
    <row r="13" spans="1:6" s="17" customFormat="1" ht="96">
      <c r="A13" s="245"/>
      <c r="B13" s="240"/>
      <c r="C13" s="64" t="s">
        <v>41</v>
      </c>
      <c r="D13" s="22" t="s">
        <v>345</v>
      </c>
      <c r="E13" s="64" t="s">
        <v>31</v>
      </c>
      <c r="F13" s="183" t="s">
        <v>32</v>
      </c>
    </row>
    <row r="14" spans="1:6" s="17" customFormat="1" ht="30" customHeight="1" thickBot="1">
      <c r="A14" s="304"/>
      <c r="B14" s="241"/>
      <c r="C14" s="184" t="s">
        <v>41</v>
      </c>
      <c r="D14" s="185" t="s">
        <v>33</v>
      </c>
      <c r="E14" s="184" t="s">
        <v>31</v>
      </c>
      <c r="F14" s="186" t="s">
        <v>32</v>
      </c>
    </row>
  </sheetData>
  <sheetProtection/>
  <mergeCells count="12">
    <mergeCell ref="D5:D6"/>
    <mergeCell ref="E5:F5"/>
    <mergeCell ref="B7:F7"/>
    <mergeCell ref="A8:A14"/>
    <mergeCell ref="B8:B14"/>
    <mergeCell ref="D8:F8"/>
    <mergeCell ref="A1:F1"/>
    <mergeCell ref="A2:F2"/>
    <mergeCell ref="A3:F3"/>
    <mergeCell ref="A5:A6"/>
    <mergeCell ref="B5:B6"/>
    <mergeCell ref="C5:C6"/>
  </mergeCells>
  <printOptions horizontalCentered="1"/>
  <pageMargins left="0.6692913385826772" right="0.3937007874015748" top="0.5905511811023623" bottom="0.5905511811023623" header="0.5118110236220472" footer="0.5118110236220472"/>
  <pageSetup firstPageNumber="3" useFirstPageNumber="1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8"/>
  <dimension ref="A1:K975"/>
  <sheetViews>
    <sheetView view="pageBreakPreview" zoomScaleNormal="90" zoomScaleSheetLayoutView="100" zoomScalePageLayoutView="0" workbookViewId="0" topLeftCell="A20">
      <selection activeCell="D27" sqref="D27"/>
    </sheetView>
  </sheetViews>
  <sheetFormatPr defaultColWidth="9.125" defaultRowHeight="12.75"/>
  <cols>
    <col min="1" max="1" width="3.625" style="30" customWidth="1"/>
    <col min="2" max="2" width="9.625" style="30" customWidth="1"/>
    <col min="3" max="3" width="6.625" style="104" customWidth="1"/>
    <col min="4" max="4" width="40.625" style="31" customWidth="1"/>
    <col min="5" max="5" width="5.625" style="25" customWidth="1"/>
    <col min="6" max="6" width="7.625" style="32" customWidth="1"/>
    <col min="7" max="7" width="9.125" style="25" customWidth="1"/>
    <col min="8" max="8" width="11.125" style="25" bestFit="1" customWidth="1"/>
    <col min="9" max="16384" width="9.125" style="25" customWidth="1"/>
  </cols>
  <sheetData>
    <row r="1" spans="1:6" ht="24.75" customHeight="1" thickBot="1">
      <c r="A1" s="272" t="str">
        <f>'OKŁADKA prz'!A6:I6</f>
        <v>PRZEDMIAR ROBÓT</v>
      </c>
      <c r="B1" s="273"/>
      <c r="C1" s="273"/>
      <c r="D1" s="273"/>
      <c r="E1" s="273"/>
      <c r="F1" s="274"/>
    </row>
    <row r="2" spans="1:6" ht="69.75" customHeight="1" thickBot="1">
      <c r="A2" s="275" t="str">
        <f>OKŁADKA!A10</f>
        <v>„Przebudowa mostu na potoku bez nazwy w ciągu drogi powiatowej nr 1296R Dębica - Wielopole w m. Brzeziny, km 4+830"</v>
      </c>
      <c r="B2" s="276"/>
      <c r="C2" s="276"/>
      <c r="D2" s="276"/>
      <c r="E2" s="276"/>
      <c r="F2" s="277"/>
    </row>
    <row r="3" spans="1:6" ht="30" customHeight="1" thickBot="1">
      <c r="A3" s="278" t="s">
        <v>269</v>
      </c>
      <c r="B3" s="279"/>
      <c r="C3" s="279"/>
      <c r="D3" s="279"/>
      <c r="E3" s="279"/>
      <c r="F3" s="280"/>
    </row>
    <row r="4" spans="1:6" ht="15" customHeight="1" thickBot="1">
      <c r="A4" s="165"/>
      <c r="B4" s="166"/>
      <c r="C4" s="167"/>
      <c r="D4" s="168"/>
      <c r="E4" s="168"/>
      <c r="F4" s="197"/>
    </row>
    <row r="5" spans="1:6" ht="21.75" customHeight="1">
      <c r="A5" s="281" t="s">
        <v>2</v>
      </c>
      <c r="B5" s="264" t="s">
        <v>39</v>
      </c>
      <c r="C5" s="284" t="s">
        <v>40</v>
      </c>
      <c r="D5" s="286" t="s">
        <v>23</v>
      </c>
      <c r="E5" s="286" t="s">
        <v>18</v>
      </c>
      <c r="F5" s="306"/>
    </row>
    <row r="6" spans="1:6" ht="21.75" customHeight="1" thickBot="1">
      <c r="A6" s="282"/>
      <c r="B6" s="283"/>
      <c r="C6" s="285"/>
      <c r="D6" s="287"/>
      <c r="E6" s="62" t="s">
        <v>19</v>
      </c>
      <c r="F6" s="198" t="s">
        <v>43</v>
      </c>
    </row>
    <row r="7" spans="1:6" ht="30" customHeight="1" thickBot="1">
      <c r="A7" s="298" t="s">
        <v>50</v>
      </c>
      <c r="B7" s="299"/>
      <c r="C7" s="299"/>
      <c r="D7" s="299"/>
      <c r="E7" s="299"/>
      <c r="F7" s="300"/>
    </row>
    <row r="8" spans="1:6" ht="30" customHeight="1">
      <c r="A8" s="73" t="s">
        <v>20</v>
      </c>
      <c r="B8" s="74" t="s">
        <v>45</v>
      </c>
      <c r="C8" s="97"/>
      <c r="D8" s="74" t="s">
        <v>35</v>
      </c>
      <c r="E8" s="74" t="s">
        <v>20</v>
      </c>
      <c r="F8" s="75" t="s">
        <v>20</v>
      </c>
    </row>
    <row r="9" spans="1:6" ht="30" customHeight="1">
      <c r="A9" s="60" t="s">
        <v>20</v>
      </c>
      <c r="B9" s="24" t="s">
        <v>7</v>
      </c>
      <c r="C9" s="98"/>
      <c r="D9" s="55" t="s">
        <v>44</v>
      </c>
      <c r="E9" s="24" t="s">
        <v>20</v>
      </c>
      <c r="F9" s="54" t="s">
        <v>20</v>
      </c>
    </row>
    <row r="10" spans="1:6" ht="30" customHeight="1">
      <c r="A10" s="59">
        <v>1</v>
      </c>
      <c r="B10" s="20" t="s">
        <v>7</v>
      </c>
      <c r="C10" s="72">
        <v>11</v>
      </c>
      <c r="D10" s="56" t="s">
        <v>63</v>
      </c>
      <c r="E10" s="20" t="s">
        <v>3</v>
      </c>
      <c r="F10" s="182">
        <f>F11+F12</f>
        <v>0.08</v>
      </c>
    </row>
    <row r="11" spans="1:6" ht="30" customHeight="1">
      <c r="A11" s="59"/>
      <c r="B11" s="20"/>
      <c r="C11" s="72"/>
      <c r="D11" s="56" t="s">
        <v>146</v>
      </c>
      <c r="E11" s="20"/>
      <c r="F11" s="182">
        <v>0.04</v>
      </c>
    </row>
    <row r="12" spans="1:6" ht="30" customHeight="1">
      <c r="A12" s="59"/>
      <c r="B12" s="20"/>
      <c r="C12" s="72"/>
      <c r="D12" s="56" t="s">
        <v>107</v>
      </c>
      <c r="E12" s="20"/>
      <c r="F12" s="182">
        <v>0.04</v>
      </c>
    </row>
    <row r="13" spans="1:6" ht="30" customHeight="1">
      <c r="A13" s="60" t="s">
        <v>20</v>
      </c>
      <c r="B13" s="24" t="s">
        <v>166</v>
      </c>
      <c r="C13" s="139"/>
      <c r="D13" s="55" t="s">
        <v>173</v>
      </c>
      <c r="E13" s="24" t="s">
        <v>20</v>
      </c>
      <c r="F13" s="54" t="s">
        <v>20</v>
      </c>
    </row>
    <row r="14" spans="1:6" ht="41.25">
      <c r="A14" s="59">
        <f>A10+1</f>
        <v>2</v>
      </c>
      <c r="B14" s="20" t="s">
        <v>166</v>
      </c>
      <c r="C14" s="72" t="s">
        <v>62</v>
      </c>
      <c r="D14" s="56" t="s">
        <v>168</v>
      </c>
      <c r="E14" s="26" t="s">
        <v>167</v>
      </c>
      <c r="F14" s="199">
        <f>F15</f>
        <v>4</v>
      </c>
    </row>
    <row r="15" spans="1:6" ht="25.5" customHeight="1">
      <c r="A15" s="59"/>
      <c r="B15" s="143"/>
      <c r="C15" s="144"/>
      <c r="D15" s="56" t="s">
        <v>174</v>
      </c>
      <c r="E15" s="26" t="s">
        <v>167</v>
      </c>
      <c r="F15" s="199">
        <v>4</v>
      </c>
    </row>
    <row r="16" spans="1:6" ht="39.75" customHeight="1">
      <c r="A16" s="59">
        <f>A14+1</f>
        <v>3</v>
      </c>
      <c r="B16" s="20" t="s">
        <v>166</v>
      </c>
      <c r="C16" s="72" t="s">
        <v>106</v>
      </c>
      <c r="D16" s="56" t="s">
        <v>169</v>
      </c>
      <c r="E16" s="26" t="s">
        <v>167</v>
      </c>
      <c r="F16" s="199">
        <f>F17</f>
        <v>3</v>
      </c>
    </row>
    <row r="17" spans="1:6" ht="27.75" customHeight="1">
      <c r="A17" s="59"/>
      <c r="B17" s="143"/>
      <c r="C17" s="144"/>
      <c r="D17" s="56" t="s">
        <v>175</v>
      </c>
      <c r="E17" s="26" t="s">
        <v>167</v>
      </c>
      <c r="F17" s="199">
        <v>3</v>
      </c>
    </row>
    <row r="18" spans="1:6" ht="41.25">
      <c r="A18" s="59">
        <f>A16+1</f>
        <v>4</v>
      </c>
      <c r="B18" s="20" t="s">
        <v>166</v>
      </c>
      <c r="C18" s="72" t="s">
        <v>101</v>
      </c>
      <c r="D18" s="56" t="s">
        <v>170</v>
      </c>
      <c r="E18" s="26" t="s">
        <v>167</v>
      </c>
      <c r="F18" s="199">
        <f>F19</f>
        <v>5</v>
      </c>
    </row>
    <row r="19" spans="1:6" ht="25.5" customHeight="1">
      <c r="A19" s="59"/>
      <c r="B19" s="143"/>
      <c r="C19" s="144"/>
      <c r="D19" s="56" t="s">
        <v>176</v>
      </c>
      <c r="E19" s="26" t="s">
        <v>167</v>
      </c>
      <c r="F19" s="199">
        <v>5</v>
      </c>
    </row>
    <row r="20" spans="1:6" ht="30" customHeight="1">
      <c r="A20" s="59">
        <f>A18+1</f>
        <v>5</v>
      </c>
      <c r="B20" s="20" t="s">
        <v>166</v>
      </c>
      <c r="C20" s="72" t="s">
        <v>98</v>
      </c>
      <c r="D20" s="56" t="s">
        <v>171</v>
      </c>
      <c r="E20" s="26" t="s">
        <v>172</v>
      </c>
      <c r="F20" s="182">
        <f>F21</f>
        <v>0.05</v>
      </c>
    </row>
    <row r="21" spans="1:6" ht="24.75" customHeight="1">
      <c r="A21" s="172"/>
      <c r="B21" s="145"/>
      <c r="C21" s="146"/>
      <c r="D21" s="106" t="s">
        <v>177</v>
      </c>
      <c r="E21" s="62" t="s">
        <v>172</v>
      </c>
      <c r="F21" s="200">
        <f>(60*4*2)/10000</f>
        <v>0.05</v>
      </c>
    </row>
    <row r="22" spans="1:6" ht="30" customHeight="1">
      <c r="A22" s="60" t="s">
        <v>20</v>
      </c>
      <c r="B22" s="24" t="s">
        <v>42</v>
      </c>
      <c r="C22" s="98"/>
      <c r="D22" s="55" t="s">
        <v>46</v>
      </c>
      <c r="E22" s="24" t="s">
        <v>20</v>
      </c>
      <c r="F22" s="201" t="s">
        <v>20</v>
      </c>
    </row>
    <row r="23" spans="1:6" ht="30" customHeight="1">
      <c r="A23" s="59">
        <f>A20+1</f>
        <v>6</v>
      </c>
      <c r="B23" s="20" t="s">
        <v>42</v>
      </c>
      <c r="C23" s="72">
        <v>12</v>
      </c>
      <c r="D23" s="56" t="s">
        <v>64</v>
      </c>
      <c r="E23" s="26" t="s">
        <v>26</v>
      </c>
      <c r="F23" s="182">
        <f>SUM(F24:F25)</f>
        <v>720</v>
      </c>
    </row>
    <row r="24" spans="1:6" ht="30" customHeight="1">
      <c r="A24" s="59"/>
      <c r="B24" s="20"/>
      <c r="C24" s="72"/>
      <c r="D24" s="56" t="s">
        <v>275</v>
      </c>
      <c r="E24" s="20"/>
      <c r="F24" s="182">
        <f>(5+6)*40</f>
        <v>440</v>
      </c>
    </row>
    <row r="25" spans="1:6" ht="30.75" customHeight="1">
      <c r="A25" s="82"/>
      <c r="B25" s="83"/>
      <c r="C25" s="99"/>
      <c r="D25" s="106" t="s">
        <v>276</v>
      </c>
      <c r="E25" s="83"/>
      <c r="F25" s="200">
        <f>7*40</f>
        <v>280</v>
      </c>
    </row>
    <row r="26" spans="1:6" ht="30.75" customHeight="1">
      <c r="A26" s="60" t="s">
        <v>20</v>
      </c>
      <c r="B26" s="24" t="s">
        <v>128</v>
      </c>
      <c r="C26" s="98"/>
      <c r="D26" s="55" t="s">
        <v>129</v>
      </c>
      <c r="E26" s="24" t="s">
        <v>20</v>
      </c>
      <c r="F26" s="201" t="s">
        <v>20</v>
      </c>
    </row>
    <row r="27" spans="1:6" ht="41.25">
      <c r="A27" s="59">
        <f>A23+1</f>
        <v>7</v>
      </c>
      <c r="B27" s="20" t="s">
        <v>128</v>
      </c>
      <c r="C27" s="72">
        <v>11</v>
      </c>
      <c r="D27" s="56" t="s">
        <v>349</v>
      </c>
      <c r="E27" s="26" t="s">
        <v>31</v>
      </c>
      <c r="F27" s="199">
        <f>SUM(F28:F28)</f>
        <v>1</v>
      </c>
    </row>
    <row r="28" spans="1:6" ht="33.75" customHeight="1">
      <c r="A28" s="59"/>
      <c r="B28" s="20"/>
      <c r="C28" s="72"/>
      <c r="D28" s="56" t="s">
        <v>178</v>
      </c>
      <c r="E28" s="20"/>
      <c r="F28" s="199">
        <v>1</v>
      </c>
    </row>
    <row r="29" spans="1:6" ht="30.75" customHeight="1">
      <c r="A29" s="60" t="s">
        <v>20</v>
      </c>
      <c r="B29" s="24" t="s">
        <v>132</v>
      </c>
      <c r="C29" s="98"/>
      <c r="D29" s="55" t="s">
        <v>133</v>
      </c>
      <c r="E29" s="24" t="s">
        <v>20</v>
      </c>
      <c r="F29" s="202" t="s">
        <v>20</v>
      </c>
    </row>
    <row r="30" spans="1:6" ht="30.75" customHeight="1">
      <c r="A30" s="59">
        <f>A27+1</f>
        <v>8</v>
      </c>
      <c r="B30" s="20" t="s">
        <v>132</v>
      </c>
      <c r="C30" s="72" t="s">
        <v>62</v>
      </c>
      <c r="D30" s="56" t="s">
        <v>134</v>
      </c>
      <c r="E30" s="26" t="s">
        <v>26</v>
      </c>
      <c r="F30" s="203">
        <f>SUM(F31)</f>
        <v>288</v>
      </c>
    </row>
    <row r="31" spans="1:6" ht="54" customHeight="1">
      <c r="A31" s="59"/>
      <c r="B31" s="20"/>
      <c r="C31" s="72"/>
      <c r="D31" s="56" t="s">
        <v>277</v>
      </c>
      <c r="E31" s="20"/>
      <c r="F31" s="203">
        <f>6*40*1.2</f>
        <v>288</v>
      </c>
    </row>
    <row r="32" spans="1:6" ht="30.75" customHeight="1">
      <c r="A32" s="59">
        <f>A30+1</f>
        <v>9</v>
      </c>
      <c r="B32" s="20" t="s">
        <v>132</v>
      </c>
      <c r="C32" s="72" t="s">
        <v>98</v>
      </c>
      <c r="D32" s="56" t="s">
        <v>135</v>
      </c>
      <c r="E32" s="26" t="s">
        <v>26</v>
      </c>
      <c r="F32" s="182">
        <f>SUM(F33)</f>
        <v>220</v>
      </c>
    </row>
    <row r="33" spans="1:6" ht="43.5" customHeight="1" thickBot="1">
      <c r="A33" s="59"/>
      <c r="B33" s="20"/>
      <c r="C33" s="72"/>
      <c r="D33" s="56" t="s">
        <v>278</v>
      </c>
      <c r="E33" s="20"/>
      <c r="F33" s="182">
        <f>5.5*40</f>
        <v>220</v>
      </c>
    </row>
    <row r="34" spans="1:6" ht="30" customHeight="1" hidden="1" thickBot="1">
      <c r="A34" s="76"/>
      <c r="B34" s="77"/>
      <c r="C34" s="100"/>
      <c r="D34" s="301" t="s">
        <v>58</v>
      </c>
      <c r="E34" s="301"/>
      <c r="F34" s="307"/>
    </row>
    <row r="35" spans="1:6" ht="30" customHeight="1">
      <c r="A35" s="73" t="s">
        <v>20</v>
      </c>
      <c r="B35" s="74" t="s">
        <v>47</v>
      </c>
      <c r="C35" s="97"/>
      <c r="D35" s="74" t="s">
        <v>36</v>
      </c>
      <c r="E35" s="74" t="s">
        <v>20</v>
      </c>
      <c r="F35" s="75" t="s">
        <v>20</v>
      </c>
    </row>
    <row r="36" spans="1:6" ht="30" customHeight="1">
      <c r="A36" s="60" t="s">
        <v>20</v>
      </c>
      <c r="B36" s="24" t="s">
        <v>48</v>
      </c>
      <c r="C36" s="98"/>
      <c r="D36" s="55" t="s">
        <v>49</v>
      </c>
      <c r="E36" s="24" t="s">
        <v>20</v>
      </c>
      <c r="F36" s="54" t="s">
        <v>20</v>
      </c>
    </row>
    <row r="37" spans="1:6" ht="30" customHeight="1">
      <c r="A37" s="59">
        <f>A32+1</f>
        <v>10</v>
      </c>
      <c r="B37" s="20" t="s">
        <v>48</v>
      </c>
      <c r="C37" s="72" t="s">
        <v>62</v>
      </c>
      <c r="D37" s="56" t="s">
        <v>99</v>
      </c>
      <c r="E37" s="26" t="s">
        <v>25</v>
      </c>
      <c r="F37" s="182">
        <f>SUM(F38)</f>
        <v>112</v>
      </c>
    </row>
    <row r="38" spans="1:6" ht="69" customHeight="1">
      <c r="A38" s="66"/>
      <c r="B38" s="64"/>
      <c r="C38" s="123"/>
      <c r="D38" s="56" t="s">
        <v>300</v>
      </c>
      <c r="E38" s="26"/>
      <c r="F38" s="204">
        <f>0.7*4*40</f>
        <v>112</v>
      </c>
    </row>
    <row r="39" spans="1:6" ht="39.75" customHeight="1">
      <c r="A39" s="59">
        <f>A37+1</f>
        <v>11</v>
      </c>
      <c r="B39" s="20" t="s">
        <v>48</v>
      </c>
      <c r="C39" s="72">
        <v>15</v>
      </c>
      <c r="D39" s="56" t="s">
        <v>144</v>
      </c>
      <c r="E39" s="26" t="s">
        <v>25</v>
      </c>
      <c r="F39" s="182">
        <f>SUM(F40:F44)</f>
        <v>680.6</v>
      </c>
    </row>
    <row r="40" spans="1:6" ht="41.25">
      <c r="A40" s="130"/>
      <c r="B40" s="69"/>
      <c r="C40" s="133"/>
      <c r="D40" s="56" t="s">
        <v>302</v>
      </c>
      <c r="E40" s="26"/>
      <c r="F40" s="182">
        <f>0.3*4*40</f>
        <v>48</v>
      </c>
    </row>
    <row r="41" spans="1:6" ht="30" customHeight="1">
      <c r="A41" s="130"/>
      <c r="B41" s="69"/>
      <c r="C41" s="133"/>
      <c r="D41" s="56" t="s">
        <v>279</v>
      </c>
      <c r="E41" s="26"/>
      <c r="F41" s="182">
        <f>40*1.3*0.2*2</f>
        <v>20.8</v>
      </c>
    </row>
    <row r="42" spans="1:6" ht="42.75" customHeight="1">
      <c r="A42" s="130"/>
      <c r="B42" s="69"/>
      <c r="C42" s="133"/>
      <c r="D42" s="56" t="s">
        <v>179</v>
      </c>
      <c r="E42" s="26"/>
      <c r="F42" s="204">
        <f>2*20*12</f>
        <v>480</v>
      </c>
    </row>
    <row r="43" spans="1:6" ht="27">
      <c r="A43" s="130"/>
      <c r="B43" s="69"/>
      <c r="C43" s="133"/>
      <c r="D43" s="56" t="s">
        <v>301</v>
      </c>
      <c r="E43" s="26"/>
      <c r="F43" s="204">
        <f>1.4*(24+13)</f>
        <v>51.8</v>
      </c>
    </row>
    <row r="44" spans="1:6" ht="30" customHeight="1">
      <c r="A44" s="115"/>
      <c r="B44" s="116"/>
      <c r="C44" s="117"/>
      <c r="D44" s="56" t="s">
        <v>140</v>
      </c>
      <c r="E44" s="26"/>
      <c r="F44" s="182">
        <v>80</v>
      </c>
    </row>
    <row r="45" spans="1:6" ht="30" customHeight="1">
      <c r="A45" s="60" t="s">
        <v>20</v>
      </c>
      <c r="B45" s="24" t="s">
        <v>77</v>
      </c>
      <c r="C45" s="98"/>
      <c r="D45" s="55" t="s">
        <v>78</v>
      </c>
      <c r="E45" s="24" t="s">
        <v>20</v>
      </c>
      <c r="F45" s="54" t="s">
        <v>20</v>
      </c>
    </row>
    <row r="46" spans="1:6" ht="30" customHeight="1">
      <c r="A46" s="59">
        <f>A39+1</f>
        <v>12</v>
      </c>
      <c r="B46" s="20" t="s">
        <v>77</v>
      </c>
      <c r="C46" s="72" t="s">
        <v>62</v>
      </c>
      <c r="D46" s="56" t="s">
        <v>342</v>
      </c>
      <c r="E46" s="26" t="s">
        <v>25</v>
      </c>
      <c r="F46" s="182">
        <f>SUM(F47:F47)</f>
        <v>280</v>
      </c>
    </row>
    <row r="47" spans="1:6" ht="30" customHeight="1" thickBot="1">
      <c r="A47" s="82"/>
      <c r="B47" s="83"/>
      <c r="C47" s="99"/>
      <c r="D47" s="106" t="s">
        <v>341</v>
      </c>
      <c r="E47" s="62"/>
      <c r="F47" s="200">
        <f>(4+3)*40</f>
        <v>280</v>
      </c>
    </row>
    <row r="48" spans="1:6" ht="30" customHeight="1" hidden="1" thickBot="1">
      <c r="A48" s="120"/>
      <c r="B48" s="121"/>
      <c r="C48" s="122"/>
      <c r="D48" s="271" t="s">
        <v>59</v>
      </c>
      <c r="E48" s="271"/>
      <c r="F48" s="308"/>
    </row>
    <row r="49" spans="1:6" ht="30" customHeight="1" thickBot="1">
      <c r="A49" s="94" t="s">
        <v>20</v>
      </c>
      <c r="B49" s="95" t="s">
        <v>65</v>
      </c>
      <c r="C49" s="102"/>
      <c r="D49" s="95" t="s">
        <v>66</v>
      </c>
      <c r="E49" s="95" t="s">
        <v>20</v>
      </c>
      <c r="F49" s="96" t="s">
        <v>20</v>
      </c>
    </row>
    <row r="50" spans="1:6" ht="30" customHeight="1">
      <c r="A50" s="90" t="s">
        <v>20</v>
      </c>
      <c r="B50" s="91" t="s">
        <v>147</v>
      </c>
      <c r="C50" s="103"/>
      <c r="D50" s="92" t="s">
        <v>148</v>
      </c>
      <c r="E50" s="91" t="s">
        <v>20</v>
      </c>
      <c r="F50" s="93" t="s">
        <v>20</v>
      </c>
    </row>
    <row r="51" spans="1:6" ht="30" customHeight="1">
      <c r="A51" s="90" t="s">
        <v>20</v>
      </c>
      <c r="B51" s="91" t="s">
        <v>67</v>
      </c>
      <c r="C51" s="103"/>
      <c r="D51" s="92" t="s">
        <v>68</v>
      </c>
      <c r="E51" s="91" t="s">
        <v>20</v>
      </c>
      <c r="F51" s="93" t="s">
        <v>20</v>
      </c>
    </row>
    <row r="52" spans="1:6" ht="30" customHeight="1">
      <c r="A52" s="59">
        <f>A46+1</f>
        <v>13</v>
      </c>
      <c r="B52" s="20" t="s">
        <v>67</v>
      </c>
      <c r="C52" s="72" t="s">
        <v>137</v>
      </c>
      <c r="D52" s="56" t="s">
        <v>138</v>
      </c>
      <c r="E52" s="26" t="s">
        <v>5</v>
      </c>
      <c r="F52" s="182">
        <f>F53</f>
        <v>20</v>
      </c>
    </row>
    <row r="53" spans="1:6" ht="38.25" customHeight="1">
      <c r="A53" s="59"/>
      <c r="B53" s="20"/>
      <c r="C53" s="72"/>
      <c r="D53" s="56" t="s">
        <v>273</v>
      </c>
      <c r="E53" s="20"/>
      <c r="F53" s="182">
        <v>20</v>
      </c>
    </row>
    <row r="54" spans="1:11" ht="33.75" customHeight="1">
      <c r="A54" s="59">
        <f>A52+1</f>
        <v>14</v>
      </c>
      <c r="B54" s="20" t="s">
        <v>67</v>
      </c>
      <c r="C54" s="72">
        <v>14</v>
      </c>
      <c r="D54" s="56" t="s">
        <v>270</v>
      </c>
      <c r="E54" s="26" t="s">
        <v>31</v>
      </c>
      <c r="F54" s="199">
        <v>1</v>
      </c>
      <c r="G54" s="25">
        <v>104000</v>
      </c>
      <c r="H54" s="25">
        <v>15500</v>
      </c>
      <c r="I54" s="25">
        <v>15000</v>
      </c>
      <c r="J54" s="25">
        <f>G54+H54+I54</f>
        <v>134500</v>
      </c>
      <c r="K54" s="25">
        <f>J54*1.2</f>
        <v>161400</v>
      </c>
    </row>
    <row r="55" spans="1:6" ht="74.25" customHeight="1">
      <c r="A55" s="59"/>
      <c r="B55" s="20"/>
      <c r="C55" s="72"/>
      <c r="D55" s="56" t="s">
        <v>303</v>
      </c>
      <c r="E55" s="20"/>
      <c r="F55" s="199">
        <v>1</v>
      </c>
    </row>
    <row r="56" spans="1:6" ht="53.25" customHeight="1">
      <c r="A56" s="59">
        <f>A54+1</f>
        <v>15</v>
      </c>
      <c r="B56" s="20" t="s">
        <v>67</v>
      </c>
      <c r="C56" s="72">
        <v>14</v>
      </c>
      <c r="D56" s="58" t="s">
        <v>280</v>
      </c>
      <c r="E56" s="20" t="s">
        <v>26</v>
      </c>
      <c r="F56" s="182">
        <f>12*15</f>
        <v>180</v>
      </c>
    </row>
    <row r="57" spans="1:6" ht="30" customHeight="1">
      <c r="A57" s="90" t="s">
        <v>20</v>
      </c>
      <c r="B57" s="91" t="s">
        <v>115</v>
      </c>
      <c r="C57" s="103"/>
      <c r="D57" s="92" t="s">
        <v>116</v>
      </c>
      <c r="E57" s="91" t="s">
        <v>20</v>
      </c>
      <c r="F57" s="93" t="s">
        <v>20</v>
      </c>
    </row>
    <row r="58" spans="1:6" ht="30" customHeight="1">
      <c r="A58" s="59">
        <f>A56+1</f>
        <v>16</v>
      </c>
      <c r="B58" s="20" t="s">
        <v>115</v>
      </c>
      <c r="C58" s="72" t="s">
        <v>117</v>
      </c>
      <c r="D58" s="107" t="s">
        <v>136</v>
      </c>
      <c r="E58" s="26" t="s">
        <v>5</v>
      </c>
      <c r="F58" s="182">
        <f>F59</f>
        <v>30</v>
      </c>
    </row>
    <row r="59" spans="1:6" ht="84" customHeight="1">
      <c r="A59" s="82"/>
      <c r="B59" s="83"/>
      <c r="C59" s="99"/>
      <c r="D59" s="106" t="s">
        <v>304</v>
      </c>
      <c r="E59" s="83"/>
      <c r="F59" s="200">
        <f>2*15</f>
        <v>30</v>
      </c>
    </row>
    <row r="60" spans="1:6" ht="21.75" customHeight="1">
      <c r="A60" s="60" t="s">
        <v>20</v>
      </c>
      <c r="B60" s="24" t="s">
        <v>186</v>
      </c>
      <c r="C60" s="139"/>
      <c r="D60" s="55" t="s">
        <v>187</v>
      </c>
      <c r="E60" s="24" t="s">
        <v>20</v>
      </c>
      <c r="F60" s="54" t="s">
        <v>20</v>
      </c>
    </row>
    <row r="61" spans="1:6" ht="27">
      <c r="A61" s="59">
        <f>A58+1</f>
        <v>17</v>
      </c>
      <c r="B61" s="20" t="s">
        <v>186</v>
      </c>
      <c r="C61" s="72" t="s">
        <v>188</v>
      </c>
      <c r="D61" s="107" t="s">
        <v>189</v>
      </c>
      <c r="E61" s="26" t="s">
        <v>5</v>
      </c>
      <c r="F61" s="205">
        <f>F62</f>
        <v>9</v>
      </c>
    </row>
    <row r="62" spans="1:6" ht="24" customHeight="1">
      <c r="A62" s="173"/>
      <c r="B62" s="137"/>
      <c r="C62" s="141"/>
      <c r="D62" s="106" t="s">
        <v>281</v>
      </c>
      <c r="E62" s="137"/>
      <c r="F62" s="206">
        <f>4.5*2</f>
        <v>9</v>
      </c>
    </row>
    <row r="63" spans="1:6" ht="24" customHeight="1">
      <c r="A63" s="59">
        <f>A61+1</f>
        <v>18</v>
      </c>
      <c r="B63" s="107" t="s">
        <v>186</v>
      </c>
      <c r="C63" s="72" t="s">
        <v>149</v>
      </c>
      <c r="D63" s="56" t="s">
        <v>190</v>
      </c>
      <c r="E63" s="26" t="s">
        <v>191</v>
      </c>
      <c r="F63" s="207">
        <f>F64</f>
        <v>2</v>
      </c>
    </row>
    <row r="64" spans="1:6" ht="91.5" customHeight="1" thickBot="1">
      <c r="A64" s="173"/>
      <c r="B64" s="137"/>
      <c r="C64" s="141"/>
      <c r="D64" s="106" t="s">
        <v>192</v>
      </c>
      <c r="E64" s="137"/>
      <c r="F64" s="208">
        <v>2</v>
      </c>
    </row>
    <row r="65" spans="1:6" ht="30" customHeight="1" hidden="1" thickBot="1">
      <c r="A65" s="87"/>
      <c r="B65" s="88"/>
      <c r="C65" s="101"/>
      <c r="D65" s="271" t="s">
        <v>69</v>
      </c>
      <c r="E65" s="271"/>
      <c r="F65" s="308"/>
    </row>
    <row r="66" spans="1:6" ht="30" customHeight="1" thickBot="1">
      <c r="A66" s="94" t="s">
        <v>20</v>
      </c>
      <c r="B66" s="95" t="s">
        <v>70</v>
      </c>
      <c r="C66" s="102"/>
      <c r="D66" s="95" t="s">
        <v>71</v>
      </c>
      <c r="E66" s="95" t="s">
        <v>20</v>
      </c>
      <c r="F66" s="96" t="s">
        <v>20</v>
      </c>
    </row>
    <row r="67" spans="1:6" s="109" customFormat="1" ht="30" customHeight="1">
      <c r="A67" s="90" t="s">
        <v>20</v>
      </c>
      <c r="B67" s="91" t="s">
        <v>72</v>
      </c>
      <c r="C67" s="103"/>
      <c r="D67" s="92" t="s">
        <v>73</v>
      </c>
      <c r="E67" s="91" t="s">
        <v>20</v>
      </c>
      <c r="F67" s="93" t="s">
        <v>20</v>
      </c>
    </row>
    <row r="68" spans="1:6" s="109" customFormat="1" ht="38.25" customHeight="1">
      <c r="A68" s="59">
        <f>A63+1</f>
        <v>19</v>
      </c>
      <c r="B68" s="20" t="s">
        <v>72</v>
      </c>
      <c r="C68" s="72">
        <v>14</v>
      </c>
      <c r="D68" s="56" t="s">
        <v>151</v>
      </c>
      <c r="E68" s="26" t="s">
        <v>26</v>
      </c>
      <c r="F68" s="182">
        <f>F69</f>
        <v>400</v>
      </c>
    </row>
    <row r="69" spans="1:6" s="109" customFormat="1" ht="30" customHeight="1">
      <c r="A69" s="110"/>
      <c r="B69" s="108"/>
      <c r="C69" s="111"/>
      <c r="D69" s="56" t="s">
        <v>282</v>
      </c>
      <c r="E69" s="108"/>
      <c r="F69" s="182">
        <f>10*40</f>
        <v>400</v>
      </c>
    </row>
    <row r="70" spans="1:6" s="109" customFormat="1" ht="30" customHeight="1">
      <c r="A70" s="90" t="s">
        <v>20</v>
      </c>
      <c r="B70" s="91" t="s">
        <v>180</v>
      </c>
      <c r="C70" s="103"/>
      <c r="D70" s="92" t="s">
        <v>181</v>
      </c>
      <c r="E70" s="91" t="s">
        <v>20</v>
      </c>
      <c r="F70" s="93" t="s">
        <v>20</v>
      </c>
    </row>
    <row r="71" spans="1:6" s="109" customFormat="1" ht="30" customHeight="1">
      <c r="A71" s="59">
        <f>A68+1</f>
        <v>20</v>
      </c>
      <c r="B71" s="20" t="s">
        <v>100</v>
      </c>
      <c r="C71" s="72" t="s">
        <v>101</v>
      </c>
      <c r="D71" s="56" t="s">
        <v>305</v>
      </c>
      <c r="E71" s="26" t="s">
        <v>26</v>
      </c>
      <c r="F71" s="182">
        <f>F72</f>
        <v>400</v>
      </c>
    </row>
    <row r="72" spans="1:6" s="109" customFormat="1" ht="30" customHeight="1">
      <c r="A72" s="110"/>
      <c r="B72" s="108"/>
      <c r="C72" s="111"/>
      <c r="D72" s="56" t="s">
        <v>283</v>
      </c>
      <c r="E72" s="20"/>
      <c r="F72" s="182">
        <f>10*40</f>
        <v>400</v>
      </c>
    </row>
    <row r="73" spans="1:6" s="109" customFormat="1" ht="30" customHeight="1">
      <c r="A73" s="90" t="s">
        <v>20</v>
      </c>
      <c r="B73" s="91" t="s">
        <v>108</v>
      </c>
      <c r="C73" s="103"/>
      <c r="D73" s="92" t="s">
        <v>142</v>
      </c>
      <c r="E73" s="91" t="s">
        <v>20</v>
      </c>
      <c r="F73" s="93" t="s">
        <v>20</v>
      </c>
    </row>
    <row r="74" spans="1:6" s="109" customFormat="1" ht="30" customHeight="1">
      <c r="A74" s="59">
        <f>A71+1</f>
        <v>21</v>
      </c>
      <c r="B74" s="20" t="s">
        <v>108</v>
      </c>
      <c r="C74" s="72" t="s">
        <v>106</v>
      </c>
      <c r="D74" s="56" t="s">
        <v>109</v>
      </c>
      <c r="E74" s="26" t="s">
        <v>26</v>
      </c>
      <c r="F74" s="182">
        <f>F75</f>
        <v>942</v>
      </c>
    </row>
    <row r="75" spans="1:6" s="109" customFormat="1" ht="30" customHeight="1">
      <c r="A75" s="110"/>
      <c r="B75" s="108"/>
      <c r="C75" s="111"/>
      <c r="D75" s="56" t="s">
        <v>154</v>
      </c>
      <c r="E75" s="20"/>
      <c r="F75" s="182">
        <f>F86+F89+F102+F97</f>
        <v>942</v>
      </c>
    </row>
    <row r="76" spans="1:6" s="109" customFormat="1" ht="30" customHeight="1">
      <c r="A76" s="59">
        <f>A74+1</f>
        <v>22</v>
      </c>
      <c r="B76" s="20" t="s">
        <v>108</v>
      </c>
      <c r="C76" s="72" t="s">
        <v>98</v>
      </c>
      <c r="D76" s="56" t="s">
        <v>110</v>
      </c>
      <c r="E76" s="26" t="s">
        <v>26</v>
      </c>
      <c r="F76" s="182">
        <f>F77</f>
        <v>642</v>
      </c>
    </row>
    <row r="77" spans="1:6" s="109" customFormat="1" ht="30" customHeight="1">
      <c r="A77" s="110"/>
      <c r="B77" s="108"/>
      <c r="C77" s="111"/>
      <c r="D77" s="56" t="s">
        <v>155</v>
      </c>
      <c r="E77" s="20"/>
      <c r="F77" s="182">
        <f>F89+F102+F97</f>
        <v>642</v>
      </c>
    </row>
    <row r="78" spans="1:6" s="109" customFormat="1" ht="30" customHeight="1">
      <c r="A78" s="60" t="s">
        <v>20</v>
      </c>
      <c r="B78" s="24" t="s">
        <v>321</v>
      </c>
      <c r="C78" s="98"/>
      <c r="D78" s="92" t="s">
        <v>322</v>
      </c>
      <c r="E78" s="24" t="s">
        <v>20</v>
      </c>
      <c r="F78" s="54" t="s">
        <v>20</v>
      </c>
    </row>
    <row r="79" spans="1:6" s="109" customFormat="1" ht="30" customHeight="1">
      <c r="A79" s="59">
        <f>A76+1</f>
        <v>23</v>
      </c>
      <c r="B79" s="20" t="s">
        <v>321</v>
      </c>
      <c r="C79" s="72" t="s">
        <v>323</v>
      </c>
      <c r="D79" s="56" t="s">
        <v>324</v>
      </c>
      <c r="E79" s="26" t="s">
        <v>26</v>
      </c>
      <c r="F79" s="182">
        <f>SUM(F80:F80)</f>
        <v>64</v>
      </c>
    </row>
    <row r="80" spans="1:6" s="109" customFormat="1" ht="42.75" customHeight="1">
      <c r="A80" s="59"/>
      <c r="B80" s="20"/>
      <c r="C80" s="72"/>
      <c r="D80" s="56" t="s">
        <v>329</v>
      </c>
      <c r="E80" s="20"/>
      <c r="F80" s="182">
        <v>64</v>
      </c>
    </row>
    <row r="81" spans="1:6" s="109" customFormat="1" ht="42.75" customHeight="1">
      <c r="A81" s="90" t="s">
        <v>20</v>
      </c>
      <c r="B81" s="91" t="s">
        <v>325</v>
      </c>
      <c r="C81" s="103"/>
      <c r="D81" s="92" t="s">
        <v>326</v>
      </c>
      <c r="E81" s="91" t="s">
        <v>20</v>
      </c>
      <c r="F81" s="93" t="s">
        <v>20</v>
      </c>
    </row>
    <row r="82" spans="1:6" s="109" customFormat="1" ht="42.75" customHeight="1">
      <c r="A82" s="59">
        <f>A79+1</f>
        <v>24</v>
      </c>
      <c r="B82" s="20" t="s">
        <v>327</v>
      </c>
      <c r="C82" s="72" t="s">
        <v>102</v>
      </c>
      <c r="D82" s="56" t="s">
        <v>328</v>
      </c>
      <c r="E82" s="26" t="s">
        <v>26</v>
      </c>
      <c r="F82" s="182">
        <f>SUM(F83:F84)</f>
        <v>64</v>
      </c>
    </row>
    <row r="83" spans="1:6" s="109" customFormat="1" ht="42.75" customHeight="1">
      <c r="A83" s="59"/>
      <c r="B83" s="20"/>
      <c r="C83" s="72"/>
      <c r="D83" s="56" t="s">
        <v>330</v>
      </c>
      <c r="E83" s="162"/>
      <c r="F83" s="209">
        <v>64</v>
      </c>
    </row>
    <row r="84" spans="1:6" s="109" customFormat="1" ht="30" customHeight="1">
      <c r="A84" s="90" t="s">
        <v>20</v>
      </c>
      <c r="B84" s="91" t="s">
        <v>104</v>
      </c>
      <c r="C84" s="103"/>
      <c r="D84" s="92" t="s">
        <v>103</v>
      </c>
      <c r="E84" s="91" t="s">
        <v>20</v>
      </c>
      <c r="F84" s="93" t="s">
        <v>20</v>
      </c>
    </row>
    <row r="85" spans="1:6" s="109" customFormat="1" ht="30" customHeight="1">
      <c r="A85" s="59">
        <f>A82+1</f>
        <v>25</v>
      </c>
      <c r="B85" s="20" t="s">
        <v>104</v>
      </c>
      <c r="C85" s="72" t="s">
        <v>102</v>
      </c>
      <c r="D85" s="56" t="s">
        <v>182</v>
      </c>
      <c r="E85" s="26" t="s">
        <v>26</v>
      </c>
      <c r="F85" s="182">
        <f>F86</f>
        <v>300</v>
      </c>
    </row>
    <row r="86" spans="1:6" s="109" customFormat="1" ht="30" customHeight="1">
      <c r="A86" s="110"/>
      <c r="B86" s="108"/>
      <c r="C86" s="111"/>
      <c r="D86" s="56" t="s">
        <v>306</v>
      </c>
      <c r="E86" s="20"/>
      <c r="F86" s="182">
        <f>7.5*40</f>
        <v>300</v>
      </c>
    </row>
    <row r="87" spans="1:6" s="109" customFormat="1" ht="30" customHeight="1">
      <c r="A87" s="90" t="s">
        <v>20</v>
      </c>
      <c r="B87" s="91" t="s">
        <v>75</v>
      </c>
      <c r="C87" s="103"/>
      <c r="D87" s="92" t="s">
        <v>76</v>
      </c>
      <c r="E87" s="91" t="s">
        <v>20</v>
      </c>
      <c r="F87" s="93" t="s">
        <v>20</v>
      </c>
    </row>
    <row r="88" spans="1:6" s="109" customFormat="1" ht="30" customHeight="1">
      <c r="A88" s="59">
        <f>A85+1</f>
        <v>26</v>
      </c>
      <c r="B88" s="20" t="s">
        <v>75</v>
      </c>
      <c r="C88" s="72" t="s">
        <v>105</v>
      </c>
      <c r="D88" s="56" t="s">
        <v>163</v>
      </c>
      <c r="E88" s="26" t="s">
        <v>26</v>
      </c>
      <c r="F88" s="182">
        <f>F89</f>
        <v>272</v>
      </c>
    </row>
    <row r="89" spans="1:6" s="109" customFormat="1" ht="30" customHeight="1" thickBot="1">
      <c r="A89" s="110"/>
      <c r="B89" s="108"/>
      <c r="C89" s="111"/>
      <c r="D89" s="56" t="s">
        <v>284</v>
      </c>
      <c r="E89" s="20"/>
      <c r="F89" s="182">
        <f>6.8*40</f>
        <v>272</v>
      </c>
    </row>
    <row r="90" spans="1:6" s="109" customFormat="1" ht="30" customHeight="1" hidden="1" thickBot="1">
      <c r="A90" s="120"/>
      <c r="B90" s="121"/>
      <c r="C90" s="122"/>
      <c r="D90" s="271" t="s">
        <v>74</v>
      </c>
      <c r="E90" s="271"/>
      <c r="F90" s="308"/>
    </row>
    <row r="91" spans="1:6" s="109" customFormat="1" ht="30" customHeight="1" thickBot="1">
      <c r="A91" s="94" t="s">
        <v>20</v>
      </c>
      <c r="B91" s="95" t="s">
        <v>51</v>
      </c>
      <c r="C91" s="102"/>
      <c r="D91" s="95" t="s">
        <v>52</v>
      </c>
      <c r="E91" s="95" t="s">
        <v>20</v>
      </c>
      <c r="F91" s="96" t="s">
        <v>20</v>
      </c>
    </row>
    <row r="92" spans="1:6" s="109" customFormat="1" ht="30" customHeight="1">
      <c r="A92" s="90" t="s">
        <v>20</v>
      </c>
      <c r="B92" s="91" t="s">
        <v>81</v>
      </c>
      <c r="C92" s="103"/>
      <c r="D92" s="92" t="s">
        <v>150</v>
      </c>
      <c r="E92" s="91" t="s">
        <v>20</v>
      </c>
      <c r="F92" s="93" t="s">
        <v>20</v>
      </c>
    </row>
    <row r="93" spans="1:6" s="109" customFormat="1" ht="27" customHeight="1">
      <c r="A93" s="59">
        <f>A88+1</f>
        <v>27</v>
      </c>
      <c r="B93" s="20" t="s">
        <v>81</v>
      </c>
      <c r="C93" s="72">
        <v>13</v>
      </c>
      <c r="D93" s="56" t="s">
        <v>272</v>
      </c>
      <c r="E93" s="26" t="s">
        <v>26</v>
      </c>
      <c r="F93" s="182">
        <f>F94</f>
        <v>70</v>
      </c>
    </row>
    <row r="94" spans="1:6" s="109" customFormat="1" ht="27.75" customHeight="1">
      <c r="A94" s="110"/>
      <c r="B94" s="108"/>
      <c r="C94" s="111"/>
      <c r="D94" s="56" t="s">
        <v>285</v>
      </c>
      <c r="E94" s="20"/>
      <c r="F94" s="182">
        <f>25+10+15+20</f>
        <v>70</v>
      </c>
    </row>
    <row r="95" spans="1:6" s="109" customFormat="1" ht="30" customHeight="1">
      <c r="A95" s="90" t="s">
        <v>20</v>
      </c>
      <c r="B95" s="91" t="s">
        <v>53</v>
      </c>
      <c r="C95" s="103"/>
      <c r="D95" s="92" t="s">
        <v>54</v>
      </c>
      <c r="E95" s="91" t="s">
        <v>20</v>
      </c>
      <c r="F95" s="93" t="s">
        <v>20</v>
      </c>
    </row>
    <row r="96" spans="1:6" s="109" customFormat="1" ht="30" customHeight="1">
      <c r="A96" s="59">
        <f>A93+1</f>
        <v>28</v>
      </c>
      <c r="B96" s="20" t="s">
        <v>53</v>
      </c>
      <c r="C96" s="72" t="s">
        <v>145</v>
      </c>
      <c r="D96" s="56" t="s">
        <v>183</v>
      </c>
      <c r="E96" s="26" t="s">
        <v>26</v>
      </c>
      <c r="F96" s="182">
        <f>F97</f>
        <v>260</v>
      </c>
    </row>
    <row r="97" spans="1:6" s="109" customFormat="1" ht="25.5" customHeight="1">
      <c r="A97" s="110"/>
      <c r="B97" s="108"/>
      <c r="C97" s="111"/>
      <c r="D97" s="56" t="s">
        <v>286</v>
      </c>
      <c r="E97" s="20"/>
      <c r="F97" s="182">
        <f>6.5*40</f>
        <v>260</v>
      </c>
    </row>
    <row r="98" spans="1:6" s="109" customFormat="1" ht="30" customHeight="1">
      <c r="A98" s="59">
        <f>A96+1</f>
        <v>29</v>
      </c>
      <c r="B98" s="20" t="s">
        <v>53</v>
      </c>
      <c r="C98" s="72" t="s">
        <v>117</v>
      </c>
      <c r="D98" s="56" t="s">
        <v>184</v>
      </c>
      <c r="E98" s="26" t="s">
        <v>26</v>
      </c>
      <c r="F98" s="182">
        <f>SUM(F99:F99)</f>
        <v>256</v>
      </c>
    </row>
    <row r="99" spans="1:6" s="109" customFormat="1" ht="24" customHeight="1">
      <c r="A99" s="59"/>
      <c r="B99" s="20"/>
      <c r="C99" s="72"/>
      <c r="D99" s="56" t="s">
        <v>287</v>
      </c>
      <c r="E99" s="108"/>
      <c r="F99" s="182">
        <f>6.4*40</f>
        <v>256</v>
      </c>
    </row>
    <row r="100" spans="1:6" s="109" customFormat="1" ht="30" customHeight="1">
      <c r="A100" s="60" t="s">
        <v>20</v>
      </c>
      <c r="B100" s="24" t="s">
        <v>124</v>
      </c>
      <c r="C100" s="98"/>
      <c r="D100" s="55" t="s">
        <v>123</v>
      </c>
      <c r="E100" s="24" t="s">
        <v>20</v>
      </c>
      <c r="F100" s="54" t="s">
        <v>20</v>
      </c>
    </row>
    <row r="101" spans="1:6" s="109" customFormat="1" ht="46.5" customHeight="1">
      <c r="A101" s="59">
        <f>A98+1</f>
        <v>30</v>
      </c>
      <c r="B101" s="20" t="s">
        <v>124</v>
      </c>
      <c r="C101" s="72" t="s">
        <v>125</v>
      </c>
      <c r="D101" s="56" t="s">
        <v>185</v>
      </c>
      <c r="E101" s="26" t="s">
        <v>26</v>
      </c>
      <c r="F101" s="182">
        <f>F102</f>
        <v>110</v>
      </c>
    </row>
    <row r="102" spans="1:6" s="109" customFormat="1" ht="27.75" customHeight="1" thickBot="1">
      <c r="A102" s="59"/>
      <c r="B102" s="20"/>
      <c r="C102" s="72"/>
      <c r="D102" s="56" t="s">
        <v>288</v>
      </c>
      <c r="E102" s="20"/>
      <c r="F102" s="182">
        <f>10*5.5*2</f>
        <v>110</v>
      </c>
    </row>
    <row r="103" spans="1:6" s="109" customFormat="1" ht="30" customHeight="1" hidden="1" thickBot="1">
      <c r="A103" s="79"/>
      <c r="B103" s="77"/>
      <c r="C103" s="100"/>
      <c r="D103" s="301" t="s">
        <v>60</v>
      </c>
      <c r="E103" s="301"/>
      <c r="F103" s="307"/>
    </row>
    <row r="104" spans="1:6" s="109" customFormat="1" ht="30" customHeight="1">
      <c r="A104" s="73" t="s">
        <v>20</v>
      </c>
      <c r="B104" s="74" t="s">
        <v>55</v>
      </c>
      <c r="C104" s="97"/>
      <c r="D104" s="74" t="s">
        <v>37</v>
      </c>
      <c r="E104" s="74" t="s">
        <v>20</v>
      </c>
      <c r="F104" s="75" t="s">
        <v>20</v>
      </c>
    </row>
    <row r="105" spans="1:6" s="109" customFormat="1" ht="30" customHeight="1">
      <c r="A105" s="60" t="s">
        <v>20</v>
      </c>
      <c r="B105" s="24" t="s">
        <v>79</v>
      </c>
      <c r="C105" s="98"/>
      <c r="D105" s="55" t="s">
        <v>80</v>
      </c>
      <c r="E105" s="24" t="s">
        <v>20</v>
      </c>
      <c r="F105" s="54" t="s">
        <v>20</v>
      </c>
    </row>
    <row r="106" spans="1:6" s="109" customFormat="1" ht="30" customHeight="1">
      <c r="A106" s="59">
        <f>A101+1</f>
        <v>31</v>
      </c>
      <c r="B106" s="20" t="s">
        <v>79</v>
      </c>
      <c r="C106" s="72">
        <v>22</v>
      </c>
      <c r="D106" s="56" t="s">
        <v>130</v>
      </c>
      <c r="E106" s="26" t="s">
        <v>26</v>
      </c>
      <c r="F106" s="182">
        <f>F107</f>
        <v>150</v>
      </c>
    </row>
    <row r="107" spans="1:6" s="109" customFormat="1" ht="30" customHeight="1">
      <c r="A107" s="59"/>
      <c r="B107" s="20"/>
      <c r="C107" s="72"/>
      <c r="D107" s="56" t="s">
        <v>307</v>
      </c>
      <c r="E107" s="26"/>
      <c r="F107" s="182">
        <f>3.5*20+3*10+2*10+2*15</f>
        <v>150</v>
      </c>
    </row>
    <row r="108" spans="1:6" s="109" customFormat="1" ht="40.5" customHeight="1">
      <c r="A108" s="59">
        <f>A106+1</f>
        <v>32</v>
      </c>
      <c r="B108" s="20" t="s">
        <v>79</v>
      </c>
      <c r="C108" s="72" t="s">
        <v>291</v>
      </c>
      <c r="D108" s="56" t="s">
        <v>292</v>
      </c>
      <c r="E108" s="26" t="s">
        <v>26</v>
      </c>
      <c r="F108" s="210">
        <f>F109</f>
        <v>29.6</v>
      </c>
    </row>
    <row r="109" spans="1:6" s="109" customFormat="1" ht="72.75" customHeight="1">
      <c r="A109" s="59"/>
      <c r="B109" s="20"/>
      <c r="C109" s="72"/>
      <c r="D109" s="56" t="s">
        <v>308</v>
      </c>
      <c r="E109" s="20"/>
      <c r="F109" s="210">
        <f>2*0.4*(24+13)</f>
        <v>29.6</v>
      </c>
    </row>
    <row r="110" spans="1:6" s="109" customFormat="1" ht="30" customHeight="1">
      <c r="A110" s="59">
        <f>A108+1</f>
        <v>33</v>
      </c>
      <c r="B110" s="20" t="s">
        <v>79</v>
      </c>
      <c r="C110" s="72" t="s">
        <v>92</v>
      </c>
      <c r="D110" s="56" t="s">
        <v>143</v>
      </c>
      <c r="E110" s="26" t="s">
        <v>26</v>
      </c>
      <c r="F110" s="182">
        <f>F111</f>
        <v>66</v>
      </c>
    </row>
    <row r="111" spans="1:6" s="109" customFormat="1" ht="54.75">
      <c r="A111" s="59"/>
      <c r="B111" s="20"/>
      <c r="C111" s="72"/>
      <c r="D111" s="56" t="s">
        <v>309</v>
      </c>
      <c r="E111" s="20"/>
      <c r="F111" s="182">
        <f>11*1.5*4</f>
        <v>66</v>
      </c>
    </row>
    <row r="112" spans="1:6" s="109" customFormat="1" ht="27">
      <c r="A112" s="59">
        <f>A110+1</f>
        <v>34</v>
      </c>
      <c r="B112" s="20" t="s">
        <v>79</v>
      </c>
      <c r="C112" s="72" t="s">
        <v>114</v>
      </c>
      <c r="D112" s="56" t="s">
        <v>289</v>
      </c>
      <c r="E112" s="26" t="s">
        <v>5</v>
      </c>
      <c r="F112" s="182">
        <f>SUM(F113)</f>
        <v>37</v>
      </c>
    </row>
    <row r="113" spans="1:6" s="109" customFormat="1" ht="55.5" thickBot="1">
      <c r="A113" s="59"/>
      <c r="B113" s="20"/>
      <c r="C113" s="72"/>
      <c r="D113" s="187" t="s">
        <v>290</v>
      </c>
      <c r="E113" s="20"/>
      <c r="F113" s="182">
        <f>24+13</f>
        <v>37</v>
      </c>
    </row>
    <row r="114" spans="1:6" s="109" customFormat="1" ht="30" customHeight="1" hidden="1" thickBot="1">
      <c r="A114" s="124"/>
      <c r="B114" s="26"/>
      <c r="C114" s="125"/>
      <c r="D114" s="290" t="s">
        <v>56</v>
      </c>
      <c r="E114" s="290"/>
      <c r="F114" s="309"/>
    </row>
    <row r="115" spans="1:6" s="109" customFormat="1" ht="30" customHeight="1">
      <c r="A115" s="73" t="s">
        <v>20</v>
      </c>
      <c r="B115" s="74" t="s">
        <v>157</v>
      </c>
      <c r="C115" s="97"/>
      <c r="D115" s="74" t="s">
        <v>158</v>
      </c>
      <c r="E115" s="74" t="s">
        <v>20</v>
      </c>
      <c r="F115" s="75" t="s">
        <v>20</v>
      </c>
    </row>
    <row r="116" spans="1:6" s="109" customFormat="1" ht="30" customHeight="1">
      <c r="A116" s="60" t="s">
        <v>20</v>
      </c>
      <c r="B116" s="24" t="s">
        <v>159</v>
      </c>
      <c r="C116" s="98"/>
      <c r="D116" s="55" t="s">
        <v>160</v>
      </c>
      <c r="E116" s="24" t="s">
        <v>20</v>
      </c>
      <c r="F116" s="54" t="s">
        <v>20</v>
      </c>
    </row>
    <row r="117" spans="1:6" s="109" customFormat="1" ht="50.25" customHeight="1">
      <c r="A117" s="59">
        <f>A112+1</f>
        <v>35</v>
      </c>
      <c r="B117" s="20" t="s">
        <v>159</v>
      </c>
      <c r="C117" s="72">
        <v>12</v>
      </c>
      <c r="D117" s="56" t="s">
        <v>161</v>
      </c>
      <c r="E117" s="26" t="s">
        <v>5</v>
      </c>
      <c r="F117" s="210">
        <f>SUM(F118:F118)</f>
        <v>32</v>
      </c>
    </row>
    <row r="118" spans="1:6" s="109" customFormat="1" ht="30" customHeight="1" thickBot="1">
      <c r="A118" s="59"/>
      <c r="B118" s="20"/>
      <c r="C118" s="72"/>
      <c r="D118" s="56" t="s">
        <v>310</v>
      </c>
      <c r="E118" s="26"/>
      <c r="F118" s="210">
        <f>4*8</f>
        <v>32</v>
      </c>
    </row>
    <row r="119" spans="1:6" s="109" customFormat="1" ht="30" customHeight="1" hidden="1" thickBot="1">
      <c r="A119" s="124"/>
      <c r="B119" s="26"/>
      <c r="C119" s="125"/>
      <c r="D119" s="290" t="s">
        <v>162</v>
      </c>
      <c r="E119" s="290"/>
      <c r="F119" s="309"/>
    </row>
    <row r="120" spans="1:6" s="109" customFormat="1" ht="30" customHeight="1">
      <c r="A120" s="73" t="s">
        <v>20</v>
      </c>
      <c r="B120" s="74" t="s">
        <v>193</v>
      </c>
      <c r="C120" s="74"/>
      <c r="D120" s="74" t="s">
        <v>194</v>
      </c>
      <c r="E120" s="74" t="s">
        <v>20</v>
      </c>
      <c r="F120" s="75" t="s">
        <v>20</v>
      </c>
    </row>
    <row r="121" spans="1:6" s="109" customFormat="1" ht="30" customHeight="1">
      <c r="A121" s="60" t="s">
        <v>20</v>
      </c>
      <c r="B121" s="55" t="s">
        <v>195</v>
      </c>
      <c r="C121" s="139"/>
      <c r="D121" s="55" t="s">
        <v>196</v>
      </c>
      <c r="E121" s="138" t="s">
        <v>20</v>
      </c>
      <c r="F121" s="211" t="s">
        <v>20</v>
      </c>
    </row>
    <row r="122" spans="1:6" s="109" customFormat="1" ht="30" customHeight="1">
      <c r="A122" s="59">
        <f>A117+1</f>
        <v>36</v>
      </c>
      <c r="B122" s="20" t="s">
        <v>197</v>
      </c>
      <c r="C122" s="20" t="s">
        <v>106</v>
      </c>
      <c r="D122" s="56" t="s">
        <v>198</v>
      </c>
      <c r="E122" s="26" t="s">
        <v>5</v>
      </c>
      <c r="F122" s="52">
        <f>F123</f>
        <v>12</v>
      </c>
    </row>
    <row r="123" spans="1:6" s="109" customFormat="1" ht="54.75">
      <c r="A123" s="173"/>
      <c r="B123" s="137"/>
      <c r="C123" s="141"/>
      <c r="D123" s="56" t="s">
        <v>293</v>
      </c>
      <c r="E123" s="142"/>
      <c r="F123" s="182">
        <f>4*3</f>
        <v>12</v>
      </c>
    </row>
    <row r="124" spans="1:6" s="109" customFormat="1" ht="30" customHeight="1">
      <c r="A124" s="60" t="s">
        <v>20</v>
      </c>
      <c r="B124" s="55" t="s">
        <v>199</v>
      </c>
      <c r="C124" s="139"/>
      <c r="D124" s="55" t="s">
        <v>200</v>
      </c>
      <c r="E124" s="138" t="s">
        <v>20</v>
      </c>
      <c r="F124" s="211" t="s">
        <v>20</v>
      </c>
    </row>
    <row r="125" spans="1:6" s="109" customFormat="1" ht="53.25" customHeight="1">
      <c r="A125" s="59">
        <f>A122+1</f>
        <v>37</v>
      </c>
      <c r="B125" s="20" t="s">
        <v>199</v>
      </c>
      <c r="C125" s="20">
        <v>11</v>
      </c>
      <c r="D125" s="56" t="s">
        <v>294</v>
      </c>
      <c r="E125" s="26" t="s">
        <v>201</v>
      </c>
      <c r="F125" s="52">
        <f>F126</f>
        <v>64</v>
      </c>
    </row>
    <row r="126" spans="1:6" s="109" customFormat="1" ht="64.5" customHeight="1">
      <c r="A126" s="173"/>
      <c r="B126" s="137"/>
      <c r="C126" s="141"/>
      <c r="D126" s="56" t="s">
        <v>295</v>
      </c>
      <c r="E126" s="142"/>
      <c r="F126" s="182">
        <f>46+18</f>
        <v>64</v>
      </c>
    </row>
    <row r="127" spans="1:6" s="109" customFormat="1" ht="30" customHeight="1">
      <c r="A127" s="60" t="s">
        <v>20</v>
      </c>
      <c r="B127" s="55" t="s">
        <v>202</v>
      </c>
      <c r="C127" s="139"/>
      <c r="D127" s="55" t="s">
        <v>203</v>
      </c>
      <c r="E127" s="138" t="s">
        <v>20</v>
      </c>
      <c r="F127" s="211" t="s">
        <v>20</v>
      </c>
    </row>
    <row r="128" spans="1:6" s="109" customFormat="1" ht="30" customHeight="1">
      <c r="A128" s="59">
        <f>A125+1</f>
        <v>38</v>
      </c>
      <c r="B128" s="20" t="s">
        <v>202</v>
      </c>
      <c r="C128" s="20">
        <v>12</v>
      </c>
      <c r="D128" s="56" t="s">
        <v>204</v>
      </c>
      <c r="E128" s="26" t="s">
        <v>5</v>
      </c>
      <c r="F128" s="52">
        <f>F129</f>
        <v>25</v>
      </c>
    </row>
    <row r="129" spans="1:6" s="109" customFormat="1" ht="102.75" customHeight="1" thickBot="1">
      <c r="A129" s="173"/>
      <c r="B129" s="137"/>
      <c r="C129" s="141"/>
      <c r="D129" s="56" t="s">
        <v>311</v>
      </c>
      <c r="E129" s="142"/>
      <c r="F129" s="182">
        <f>4*3+2*3+2*1.5+2*2</f>
        <v>25</v>
      </c>
    </row>
    <row r="130" spans="1:6" s="109" customFormat="1" ht="30" customHeight="1" hidden="1">
      <c r="A130" s="174"/>
      <c r="B130" s="154"/>
      <c r="C130" s="155"/>
      <c r="D130" s="290" t="s">
        <v>241</v>
      </c>
      <c r="E130" s="290"/>
      <c r="F130" s="309"/>
    </row>
    <row r="131" spans="1:6" s="109" customFormat="1" ht="30" customHeight="1" hidden="1" thickBot="1">
      <c r="A131" s="291" t="s">
        <v>57</v>
      </c>
      <c r="B131" s="292"/>
      <c r="C131" s="292"/>
      <c r="D131" s="292"/>
      <c r="E131" s="292"/>
      <c r="F131" s="310"/>
    </row>
    <row r="132" spans="1:6" s="109" customFormat="1" ht="30" customHeight="1" thickBot="1">
      <c r="A132" s="293" t="s">
        <v>61</v>
      </c>
      <c r="B132" s="294"/>
      <c r="C132" s="294"/>
      <c r="D132" s="294"/>
      <c r="E132" s="294"/>
      <c r="F132" s="295"/>
    </row>
    <row r="133" spans="1:6" s="109" customFormat="1" ht="30" customHeight="1" thickBot="1">
      <c r="A133" s="94" t="s">
        <v>20</v>
      </c>
      <c r="B133" s="95" t="s">
        <v>82</v>
      </c>
      <c r="C133" s="102"/>
      <c r="D133" s="95" t="s">
        <v>83</v>
      </c>
      <c r="E133" s="95" t="s">
        <v>20</v>
      </c>
      <c r="F133" s="96" t="s">
        <v>20</v>
      </c>
    </row>
    <row r="134" spans="1:6" s="109" customFormat="1" ht="30" customHeight="1">
      <c r="A134" s="60" t="s">
        <v>20</v>
      </c>
      <c r="B134" s="55" t="s">
        <v>205</v>
      </c>
      <c r="C134" s="139"/>
      <c r="D134" s="55" t="s">
        <v>206</v>
      </c>
      <c r="E134" s="138" t="s">
        <v>20</v>
      </c>
      <c r="F134" s="211" t="s">
        <v>20</v>
      </c>
    </row>
    <row r="135" spans="1:6" s="109" customFormat="1" ht="30" customHeight="1">
      <c r="A135" s="60" t="s">
        <v>20</v>
      </c>
      <c r="B135" s="55" t="s">
        <v>207</v>
      </c>
      <c r="C135" s="139"/>
      <c r="D135" s="55" t="s">
        <v>208</v>
      </c>
      <c r="E135" s="138" t="s">
        <v>20</v>
      </c>
      <c r="F135" s="211" t="s">
        <v>20</v>
      </c>
    </row>
    <row r="136" spans="1:6" s="109" customFormat="1" ht="41.25">
      <c r="A136" s="59">
        <f>A128+1</f>
        <v>39</v>
      </c>
      <c r="B136" s="20" t="s">
        <v>207</v>
      </c>
      <c r="C136" s="20" t="s">
        <v>209</v>
      </c>
      <c r="D136" s="56" t="s">
        <v>210</v>
      </c>
      <c r="E136" s="26" t="s">
        <v>247</v>
      </c>
      <c r="F136" s="207">
        <f>F137</f>
        <v>2</v>
      </c>
    </row>
    <row r="137" spans="1:6" s="109" customFormat="1" ht="40.5" customHeight="1">
      <c r="A137" s="175"/>
      <c r="B137" s="138"/>
      <c r="C137" s="139"/>
      <c r="D137" s="56" t="s">
        <v>211</v>
      </c>
      <c r="E137" s="91"/>
      <c r="F137" s="212">
        <v>2</v>
      </c>
    </row>
    <row r="138" spans="1:6" s="109" customFormat="1" ht="30" customHeight="1">
      <c r="A138" s="59">
        <f>A136+1</f>
        <v>40</v>
      </c>
      <c r="B138" s="20" t="s">
        <v>207</v>
      </c>
      <c r="C138" s="20" t="s">
        <v>106</v>
      </c>
      <c r="D138" s="56" t="s">
        <v>248</v>
      </c>
      <c r="E138" s="26" t="s">
        <v>5</v>
      </c>
      <c r="F138" s="207">
        <f>F139</f>
        <v>60</v>
      </c>
    </row>
    <row r="139" spans="1:6" s="109" customFormat="1" ht="82.5" customHeight="1">
      <c r="A139" s="175"/>
      <c r="B139" s="138"/>
      <c r="C139" s="139"/>
      <c r="D139" s="56" t="s">
        <v>249</v>
      </c>
      <c r="E139" s="91"/>
      <c r="F139" s="212">
        <f>6*5*2</f>
        <v>60</v>
      </c>
    </row>
    <row r="140" spans="1:6" s="109" customFormat="1" ht="30" customHeight="1">
      <c r="A140" s="59">
        <f>A138+1</f>
        <v>41</v>
      </c>
      <c r="B140" s="20" t="s">
        <v>207</v>
      </c>
      <c r="C140" s="20" t="s">
        <v>212</v>
      </c>
      <c r="D140" s="56" t="s">
        <v>213</v>
      </c>
      <c r="E140" s="26" t="s">
        <v>252</v>
      </c>
      <c r="F140" s="207">
        <f>F141</f>
        <v>4850</v>
      </c>
    </row>
    <row r="141" spans="1:6" s="109" customFormat="1" ht="30" customHeight="1" thickBot="1">
      <c r="A141" s="175"/>
      <c r="B141" s="138"/>
      <c r="C141" s="139"/>
      <c r="D141" s="56" t="s">
        <v>213</v>
      </c>
      <c r="E141" s="91"/>
      <c r="F141" s="212">
        <f>485*10</f>
        <v>4850</v>
      </c>
    </row>
    <row r="142" spans="1:6" s="109" customFormat="1" ht="30" customHeight="1" hidden="1" thickBot="1">
      <c r="A142" s="174"/>
      <c r="B142" s="154"/>
      <c r="C142" s="155"/>
      <c r="D142" s="290" t="s">
        <v>251</v>
      </c>
      <c r="E142" s="290"/>
      <c r="F142" s="309"/>
    </row>
    <row r="143" spans="1:6" s="109" customFormat="1" ht="30" customHeight="1">
      <c r="A143" s="73" t="s">
        <v>20</v>
      </c>
      <c r="B143" s="74" t="s">
        <v>214</v>
      </c>
      <c r="C143" s="74"/>
      <c r="D143" s="74" t="s">
        <v>215</v>
      </c>
      <c r="E143" s="74" t="s">
        <v>20</v>
      </c>
      <c r="F143" s="75" t="s">
        <v>20</v>
      </c>
    </row>
    <row r="144" spans="1:6" s="109" customFormat="1" ht="30" customHeight="1">
      <c r="A144" s="90" t="s">
        <v>20</v>
      </c>
      <c r="B144" s="55" t="s">
        <v>216</v>
      </c>
      <c r="C144" s="139"/>
      <c r="D144" s="24" t="s">
        <v>217</v>
      </c>
      <c r="E144" s="138" t="s">
        <v>20</v>
      </c>
      <c r="F144" s="211" t="s">
        <v>20</v>
      </c>
    </row>
    <row r="145" spans="1:6" s="109" customFormat="1" ht="30" customHeight="1">
      <c r="A145" s="59">
        <f>A140+1</f>
        <v>42</v>
      </c>
      <c r="B145" s="20" t="s">
        <v>216</v>
      </c>
      <c r="C145" s="20">
        <v>12</v>
      </c>
      <c r="D145" s="56" t="s">
        <v>218</v>
      </c>
      <c r="E145" s="26" t="s">
        <v>247</v>
      </c>
      <c r="F145" s="207">
        <f>F146</f>
        <v>2</v>
      </c>
    </row>
    <row r="146" spans="1:6" s="109" customFormat="1" ht="30" customHeight="1">
      <c r="A146" s="176"/>
      <c r="B146" s="137"/>
      <c r="C146" s="156"/>
      <c r="D146" s="56" t="s">
        <v>312</v>
      </c>
      <c r="E146" s="91"/>
      <c r="F146" s="212">
        <v>2</v>
      </c>
    </row>
    <row r="147" spans="1:6" s="109" customFormat="1" ht="30" customHeight="1">
      <c r="A147" s="59">
        <f>A145+1</f>
        <v>43</v>
      </c>
      <c r="B147" s="20" t="s">
        <v>216</v>
      </c>
      <c r="C147" s="20">
        <v>12</v>
      </c>
      <c r="D147" s="56" t="s">
        <v>219</v>
      </c>
      <c r="E147" s="26" t="s">
        <v>250</v>
      </c>
      <c r="F147" s="182">
        <f>SUM(F148:F149)</f>
        <v>50.2</v>
      </c>
    </row>
    <row r="148" spans="1:6" s="109" customFormat="1" ht="54.75" customHeight="1">
      <c r="A148" s="176"/>
      <c r="B148" s="137"/>
      <c r="C148" s="156"/>
      <c r="D148" s="56" t="s">
        <v>313</v>
      </c>
      <c r="E148" s="91"/>
      <c r="F148" s="213">
        <f>2*12.7</f>
        <v>25.4</v>
      </c>
    </row>
    <row r="149" spans="1:8" s="109" customFormat="1" ht="54" customHeight="1">
      <c r="A149" s="176"/>
      <c r="B149" s="137"/>
      <c r="C149" s="156"/>
      <c r="D149" s="56" t="s">
        <v>343</v>
      </c>
      <c r="E149" s="91"/>
      <c r="F149" s="213">
        <f>13.3+11.5</f>
        <v>24.8</v>
      </c>
      <c r="H149" s="109">
        <f>22*0.5+0.15*15.1</f>
        <v>13.265</v>
      </c>
    </row>
    <row r="150" spans="1:6" s="109" customFormat="1" ht="30" customHeight="1">
      <c r="A150" s="59">
        <f>A147+1</f>
        <v>44</v>
      </c>
      <c r="B150" s="20" t="s">
        <v>220</v>
      </c>
      <c r="C150" s="20" t="s">
        <v>221</v>
      </c>
      <c r="D150" s="56" t="s">
        <v>256</v>
      </c>
      <c r="E150" s="26" t="s">
        <v>250</v>
      </c>
      <c r="F150" s="214">
        <f>F151</f>
        <v>6.7</v>
      </c>
    </row>
    <row r="151" spans="1:6" s="109" customFormat="1" ht="54" customHeight="1">
      <c r="A151" s="176"/>
      <c r="B151" s="137"/>
      <c r="C151" s="156"/>
      <c r="D151" s="56" t="s">
        <v>271</v>
      </c>
      <c r="E151" s="91"/>
      <c r="F151" s="213">
        <f>2.1*16*0.1*2</f>
        <v>6.7</v>
      </c>
    </row>
    <row r="152" spans="1:6" s="109" customFormat="1" ht="30" customHeight="1">
      <c r="A152" s="59">
        <f>A150+1</f>
        <v>45</v>
      </c>
      <c r="B152" s="20" t="s">
        <v>216</v>
      </c>
      <c r="C152" s="20">
        <v>97</v>
      </c>
      <c r="D152" s="56" t="s">
        <v>222</v>
      </c>
      <c r="E152" s="26" t="s">
        <v>252</v>
      </c>
      <c r="F152" s="182">
        <f>SUM(F153:F154)</f>
        <v>8961</v>
      </c>
    </row>
    <row r="153" spans="1:6" s="109" customFormat="1" ht="53.25" customHeight="1">
      <c r="A153" s="176"/>
      <c r="B153" s="137"/>
      <c r="C153" s="156"/>
      <c r="D153" s="56" t="s">
        <v>314</v>
      </c>
      <c r="E153" s="91"/>
      <c r="F153" s="212">
        <f>2*3023</f>
        <v>6046</v>
      </c>
    </row>
    <row r="154" spans="1:6" s="109" customFormat="1" ht="53.25" customHeight="1">
      <c r="A154" s="176"/>
      <c r="B154" s="137"/>
      <c r="C154" s="156"/>
      <c r="D154" s="56" t="s">
        <v>344</v>
      </c>
      <c r="E154" s="91"/>
      <c r="F154" s="212">
        <f>1544+1371</f>
        <v>2915</v>
      </c>
    </row>
    <row r="155" spans="1:6" s="109" customFormat="1" ht="30" customHeight="1">
      <c r="A155" s="59">
        <f>A152+1</f>
        <v>46</v>
      </c>
      <c r="B155" s="20" t="s">
        <v>118</v>
      </c>
      <c r="C155" s="20" t="s">
        <v>141</v>
      </c>
      <c r="D155" s="56" t="s">
        <v>237</v>
      </c>
      <c r="E155" s="26" t="s">
        <v>238</v>
      </c>
      <c r="F155" s="182">
        <f>F156</f>
        <v>80</v>
      </c>
    </row>
    <row r="156" spans="1:6" s="109" customFormat="1" ht="30" customHeight="1" thickBot="1">
      <c r="A156" s="59"/>
      <c r="B156" s="20"/>
      <c r="C156" s="72"/>
      <c r="D156" s="56" t="s">
        <v>239</v>
      </c>
      <c r="E156" s="20"/>
      <c r="F156" s="182">
        <v>80</v>
      </c>
    </row>
    <row r="157" spans="1:6" s="109" customFormat="1" ht="30" customHeight="1" hidden="1" thickBot="1">
      <c r="A157" s="161"/>
      <c r="B157" s="162"/>
      <c r="C157" s="163"/>
      <c r="D157" s="290" t="s">
        <v>253</v>
      </c>
      <c r="E157" s="290"/>
      <c r="F157" s="309"/>
    </row>
    <row r="158" spans="1:6" s="109" customFormat="1" ht="30" customHeight="1">
      <c r="A158" s="73" t="s">
        <v>20</v>
      </c>
      <c r="B158" s="74" t="s">
        <v>84</v>
      </c>
      <c r="C158" s="97"/>
      <c r="D158" s="74" t="s">
        <v>85</v>
      </c>
      <c r="E158" s="74" t="s">
        <v>20</v>
      </c>
      <c r="F158" s="75" t="s">
        <v>20</v>
      </c>
    </row>
    <row r="159" spans="1:6" s="109" customFormat="1" ht="30" customHeight="1">
      <c r="A159" s="60" t="s">
        <v>20</v>
      </c>
      <c r="B159" s="24" t="s">
        <v>86</v>
      </c>
      <c r="C159" s="98"/>
      <c r="D159" s="24" t="s">
        <v>87</v>
      </c>
      <c r="E159" s="24" t="s">
        <v>20</v>
      </c>
      <c r="F159" s="54" t="s">
        <v>20</v>
      </c>
    </row>
    <row r="160" spans="1:6" s="114" customFormat="1" ht="30" customHeight="1">
      <c r="A160" s="60" t="s">
        <v>20</v>
      </c>
      <c r="B160" s="24" t="s">
        <v>88</v>
      </c>
      <c r="C160" s="98"/>
      <c r="D160" s="24" t="s">
        <v>89</v>
      </c>
      <c r="E160" s="24" t="s">
        <v>20</v>
      </c>
      <c r="F160" s="54" t="s">
        <v>20</v>
      </c>
    </row>
    <row r="161" spans="1:6" s="114" customFormat="1" ht="30" customHeight="1">
      <c r="A161" s="59">
        <f>A155+1</f>
        <v>47</v>
      </c>
      <c r="B161" s="20" t="s">
        <v>88</v>
      </c>
      <c r="C161" s="20">
        <v>51</v>
      </c>
      <c r="D161" s="127" t="s">
        <v>90</v>
      </c>
      <c r="E161" s="26" t="s">
        <v>26</v>
      </c>
      <c r="F161" s="210">
        <f>SUM(F162:F163)</f>
        <v>138.5</v>
      </c>
    </row>
    <row r="162" spans="1:6" s="114" customFormat="1" ht="36" customHeight="1">
      <c r="A162" s="124"/>
      <c r="B162" s="20"/>
      <c r="C162" s="72"/>
      <c r="D162" s="127" t="s">
        <v>316</v>
      </c>
      <c r="E162" s="26"/>
      <c r="F162" s="210">
        <f>1.2*13.2*2*2+0.8*1.2*2*2</f>
        <v>67.2</v>
      </c>
    </row>
    <row r="163" spans="1:7" s="114" customFormat="1" ht="54.75">
      <c r="A163" s="124"/>
      <c r="B163" s="20"/>
      <c r="C163" s="72"/>
      <c r="D163" s="127" t="s">
        <v>315</v>
      </c>
      <c r="E163" s="26"/>
      <c r="F163" s="210">
        <f>(22+0.31*15.06+4.5*2)*2</f>
        <v>71.3</v>
      </c>
      <c r="G163" s="114">
        <f>(22+0.31*15.06+4.5*2)*2</f>
        <v>71.3372</v>
      </c>
    </row>
    <row r="164" spans="1:6" s="114" customFormat="1" ht="30" customHeight="1">
      <c r="A164" s="59">
        <f>A161+1</f>
        <v>48</v>
      </c>
      <c r="B164" s="20" t="s">
        <v>88</v>
      </c>
      <c r="C164" s="20">
        <v>52</v>
      </c>
      <c r="D164" s="127" t="s">
        <v>240</v>
      </c>
      <c r="E164" s="26" t="s">
        <v>26</v>
      </c>
      <c r="F164" s="210">
        <f>SUM(F165:F166)</f>
        <v>38</v>
      </c>
    </row>
    <row r="165" spans="1:6" s="114" customFormat="1" ht="35.25" customHeight="1">
      <c r="A165" s="124"/>
      <c r="B165" s="20"/>
      <c r="C165" s="72"/>
      <c r="D165" s="127" t="s">
        <v>317</v>
      </c>
      <c r="E165" s="26"/>
      <c r="F165" s="210">
        <f>0.8*13.2*2</f>
        <v>21.1</v>
      </c>
    </row>
    <row r="166" spans="1:6" s="114" customFormat="1" ht="30" customHeight="1" thickBot="1">
      <c r="A166" s="87"/>
      <c r="B166" s="83"/>
      <c r="C166" s="99"/>
      <c r="D166" s="127" t="s">
        <v>318</v>
      </c>
      <c r="E166" s="62"/>
      <c r="F166" s="206">
        <f>0.56*15.06*2</f>
        <v>16.9</v>
      </c>
    </row>
    <row r="167" spans="1:6" s="114" customFormat="1" ht="30" customHeight="1" hidden="1" thickBot="1">
      <c r="A167" s="79"/>
      <c r="B167" s="128"/>
      <c r="C167" s="129"/>
      <c r="D167" s="270" t="s">
        <v>91</v>
      </c>
      <c r="E167" s="270"/>
      <c r="F167" s="311"/>
    </row>
    <row r="168" spans="1:6" s="114" customFormat="1" ht="30" customHeight="1">
      <c r="A168" s="73" t="s">
        <v>20</v>
      </c>
      <c r="B168" s="74" t="s">
        <v>223</v>
      </c>
      <c r="C168" s="74"/>
      <c r="D168" s="74" t="s">
        <v>224</v>
      </c>
      <c r="E168" s="74" t="s">
        <v>20</v>
      </c>
      <c r="F168" s="75" t="s">
        <v>20</v>
      </c>
    </row>
    <row r="169" spans="1:6" s="114" customFormat="1" ht="30" customHeight="1">
      <c r="A169" s="60" t="s">
        <v>20</v>
      </c>
      <c r="B169" s="24" t="s">
        <v>257</v>
      </c>
      <c r="C169" s="98"/>
      <c r="D169" s="24" t="s">
        <v>258</v>
      </c>
      <c r="E169" s="24" t="s">
        <v>20</v>
      </c>
      <c r="F169" s="54" t="s">
        <v>20</v>
      </c>
    </row>
    <row r="170" spans="1:6" s="114" customFormat="1" ht="30" customHeight="1">
      <c r="A170" s="59">
        <f>A164+1</f>
        <v>49</v>
      </c>
      <c r="B170" s="20" t="s">
        <v>257</v>
      </c>
      <c r="C170" s="72" t="s">
        <v>259</v>
      </c>
      <c r="D170" s="58" t="s">
        <v>260</v>
      </c>
      <c r="E170" s="26" t="s">
        <v>167</v>
      </c>
      <c r="F170" s="199">
        <f>SUM(F171)</f>
        <v>30</v>
      </c>
    </row>
    <row r="171" spans="1:6" s="114" customFormat="1" ht="30" customHeight="1">
      <c r="A171" s="59"/>
      <c r="B171" s="20"/>
      <c r="C171" s="72"/>
      <c r="D171" s="58" t="s">
        <v>296</v>
      </c>
      <c r="E171" s="26"/>
      <c r="F171" s="199">
        <f>2*15</f>
        <v>30</v>
      </c>
    </row>
    <row r="172" spans="1:6" s="114" customFormat="1" ht="30" customHeight="1">
      <c r="A172" s="60" t="s">
        <v>20</v>
      </c>
      <c r="B172" s="55" t="s">
        <v>225</v>
      </c>
      <c r="C172" s="139"/>
      <c r="D172" s="24" t="s">
        <v>226</v>
      </c>
      <c r="E172" s="138" t="s">
        <v>20</v>
      </c>
      <c r="F172" s="211" t="s">
        <v>20</v>
      </c>
    </row>
    <row r="173" spans="1:6" s="114" customFormat="1" ht="27">
      <c r="A173" s="59">
        <f>A170+1</f>
        <v>50</v>
      </c>
      <c r="B173" s="20" t="s">
        <v>225</v>
      </c>
      <c r="C173" s="20" t="s">
        <v>209</v>
      </c>
      <c r="D173" s="127" t="s">
        <v>254</v>
      </c>
      <c r="E173" s="26" t="s">
        <v>5</v>
      </c>
      <c r="F173" s="182">
        <f>SUM(F174:F174)</f>
        <v>30</v>
      </c>
    </row>
    <row r="174" spans="1:6" s="114" customFormat="1" ht="82.5">
      <c r="A174" s="177"/>
      <c r="B174" s="137"/>
      <c r="C174" s="141"/>
      <c r="D174" s="127" t="s">
        <v>297</v>
      </c>
      <c r="E174" s="142"/>
      <c r="F174" s="182">
        <f>2*15</f>
        <v>30</v>
      </c>
    </row>
    <row r="175" spans="1:6" s="114" customFormat="1" ht="30" customHeight="1">
      <c r="A175" s="59">
        <f>A173+1</f>
        <v>51</v>
      </c>
      <c r="B175" s="20" t="s">
        <v>225</v>
      </c>
      <c r="C175" s="20" t="s">
        <v>92</v>
      </c>
      <c r="D175" s="56" t="s">
        <v>255</v>
      </c>
      <c r="E175" s="26" t="s">
        <v>5</v>
      </c>
      <c r="F175" s="182">
        <f>SUM(F176:F176)</f>
        <v>30</v>
      </c>
    </row>
    <row r="176" spans="1:6" s="114" customFormat="1" ht="30" customHeight="1">
      <c r="A176" s="177"/>
      <c r="B176" s="137"/>
      <c r="C176" s="141"/>
      <c r="D176" s="56" t="s">
        <v>298</v>
      </c>
      <c r="E176" s="142"/>
      <c r="F176" s="182">
        <f>2*15</f>
        <v>30</v>
      </c>
    </row>
    <row r="177" spans="1:6" s="114" customFormat="1" ht="30" customHeight="1">
      <c r="A177" s="60" t="s">
        <v>20</v>
      </c>
      <c r="B177" s="55" t="s">
        <v>242</v>
      </c>
      <c r="C177" s="139"/>
      <c r="D177" s="24" t="s">
        <v>243</v>
      </c>
      <c r="E177" s="138" t="s">
        <v>20</v>
      </c>
      <c r="F177" s="211" t="s">
        <v>20</v>
      </c>
    </row>
    <row r="178" spans="1:6" s="114" customFormat="1" ht="30" customHeight="1">
      <c r="A178" s="60" t="s">
        <v>20</v>
      </c>
      <c r="B178" s="55" t="s">
        <v>244</v>
      </c>
      <c r="C178" s="139"/>
      <c r="D178" s="24" t="s">
        <v>245</v>
      </c>
      <c r="E178" s="138" t="s">
        <v>20</v>
      </c>
      <c r="F178" s="211" t="s">
        <v>20</v>
      </c>
    </row>
    <row r="179" spans="1:6" s="114" customFormat="1" ht="30" customHeight="1">
      <c r="A179" s="59">
        <f>A175+1</f>
        <v>52</v>
      </c>
      <c r="B179" s="20" t="s">
        <v>244</v>
      </c>
      <c r="C179" s="20" t="s">
        <v>137</v>
      </c>
      <c r="D179" s="56" t="s">
        <v>262</v>
      </c>
      <c r="E179" s="26" t="s">
        <v>5</v>
      </c>
      <c r="F179" s="182">
        <f>SUM(F180:F180)</f>
        <v>30</v>
      </c>
    </row>
    <row r="180" spans="1:6" s="114" customFormat="1" ht="30" customHeight="1">
      <c r="A180" s="59"/>
      <c r="B180" s="137"/>
      <c r="C180" s="141"/>
      <c r="D180" s="56" t="s">
        <v>331</v>
      </c>
      <c r="E180" s="142"/>
      <c r="F180" s="182">
        <f>2*15</f>
        <v>30</v>
      </c>
    </row>
    <row r="181" spans="1:6" s="114" customFormat="1" ht="30" customHeight="1">
      <c r="A181" s="59">
        <f>A179+1</f>
        <v>53</v>
      </c>
      <c r="B181" s="20" t="s">
        <v>244</v>
      </c>
      <c r="C181" s="20" t="s">
        <v>92</v>
      </c>
      <c r="D181" s="56" t="s">
        <v>246</v>
      </c>
      <c r="E181" s="26" t="s">
        <v>5</v>
      </c>
      <c r="F181" s="182">
        <f>SUM(F182:F182)</f>
        <v>30</v>
      </c>
    </row>
    <row r="182" spans="1:6" s="114" customFormat="1" ht="30" customHeight="1" thickBot="1">
      <c r="A182" s="173"/>
      <c r="B182" s="137"/>
      <c r="C182" s="141"/>
      <c r="D182" s="56" t="s">
        <v>299</v>
      </c>
      <c r="E182" s="142"/>
      <c r="F182" s="182">
        <f>2*15</f>
        <v>30</v>
      </c>
    </row>
    <row r="183" spans="1:6" s="114" customFormat="1" ht="30" customHeight="1" hidden="1" thickBot="1">
      <c r="A183" s="79"/>
      <c r="B183" s="128"/>
      <c r="C183" s="129"/>
      <c r="D183" s="270" t="s">
        <v>261</v>
      </c>
      <c r="E183" s="270"/>
      <c r="F183" s="311"/>
    </row>
    <row r="184" spans="1:6" s="114" customFormat="1" ht="30" customHeight="1">
      <c r="A184" s="73" t="s">
        <v>20</v>
      </c>
      <c r="B184" s="74" t="s">
        <v>0</v>
      </c>
      <c r="C184" s="97"/>
      <c r="D184" s="74" t="s">
        <v>38</v>
      </c>
      <c r="E184" s="74" t="s">
        <v>20</v>
      </c>
      <c r="F184" s="75" t="s">
        <v>20</v>
      </c>
    </row>
    <row r="185" spans="1:6" s="114" customFormat="1" ht="30" customHeight="1">
      <c r="A185" s="60" t="s">
        <v>20</v>
      </c>
      <c r="B185" s="24" t="s">
        <v>93</v>
      </c>
      <c r="C185" s="98"/>
      <c r="D185" s="24" t="s">
        <v>94</v>
      </c>
      <c r="E185" s="24" t="s">
        <v>20</v>
      </c>
      <c r="F185" s="54" t="s">
        <v>20</v>
      </c>
    </row>
    <row r="186" spans="1:6" s="114" customFormat="1" ht="30" customHeight="1">
      <c r="A186" s="60" t="s">
        <v>20</v>
      </c>
      <c r="B186" s="24" t="s">
        <v>95</v>
      </c>
      <c r="C186" s="98"/>
      <c r="D186" s="24" t="s">
        <v>96</v>
      </c>
      <c r="E186" s="24" t="s">
        <v>20</v>
      </c>
      <c r="F186" s="54" t="s">
        <v>20</v>
      </c>
    </row>
    <row r="187" spans="1:6" s="114" customFormat="1" ht="54" customHeight="1">
      <c r="A187" s="59">
        <f>A181+1</f>
        <v>54</v>
      </c>
      <c r="B187" s="20" t="s">
        <v>95</v>
      </c>
      <c r="C187" s="20" t="s">
        <v>62</v>
      </c>
      <c r="D187" s="56" t="s">
        <v>263</v>
      </c>
      <c r="E187" s="26" t="s">
        <v>25</v>
      </c>
      <c r="F187" s="182">
        <f>F188</f>
        <v>320</v>
      </c>
    </row>
    <row r="188" spans="1:6" s="114" customFormat="1" ht="30" customHeight="1">
      <c r="A188" s="59"/>
      <c r="B188" s="20"/>
      <c r="C188" s="72"/>
      <c r="D188" s="56" t="s">
        <v>319</v>
      </c>
      <c r="E188" s="26"/>
      <c r="F188" s="182">
        <v>320</v>
      </c>
    </row>
    <row r="189" spans="1:6" s="114" customFormat="1" ht="30" customHeight="1">
      <c r="A189" s="60" t="s">
        <v>20</v>
      </c>
      <c r="B189" s="24" t="s">
        <v>119</v>
      </c>
      <c r="C189" s="98"/>
      <c r="D189" s="24" t="s">
        <v>120</v>
      </c>
      <c r="E189" s="24" t="s">
        <v>20</v>
      </c>
      <c r="F189" s="54" t="s">
        <v>20</v>
      </c>
    </row>
    <row r="190" spans="1:6" s="114" customFormat="1" ht="30" customHeight="1">
      <c r="A190" s="60" t="s">
        <v>20</v>
      </c>
      <c r="B190" s="24" t="s">
        <v>121</v>
      </c>
      <c r="C190" s="98"/>
      <c r="D190" s="24" t="s">
        <v>122</v>
      </c>
      <c r="E190" s="24" t="s">
        <v>20</v>
      </c>
      <c r="F190" s="54" t="s">
        <v>20</v>
      </c>
    </row>
    <row r="191" spans="1:6" s="114" customFormat="1" ht="32.25" customHeight="1">
      <c r="A191" s="59">
        <f>A187+1</f>
        <v>55</v>
      </c>
      <c r="B191" s="20" t="s">
        <v>121</v>
      </c>
      <c r="C191" s="20" t="s">
        <v>97</v>
      </c>
      <c r="D191" s="56" t="s">
        <v>152</v>
      </c>
      <c r="E191" s="26" t="s">
        <v>25</v>
      </c>
      <c r="F191" s="182">
        <f>SUM(F192:F195)</f>
        <v>60.4</v>
      </c>
    </row>
    <row r="192" spans="1:6" s="114" customFormat="1" ht="27">
      <c r="A192" s="59"/>
      <c r="B192" s="20"/>
      <c r="C192" s="72"/>
      <c r="D192" s="56" t="s">
        <v>264</v>
      </c>
      <c r="E192" s="26"/>
      <c r="F192" s="182">
        <f>1.5*0.3*30*2</f>
        <v>27</v>
      </c>
    </row>
    <row r="193" spans="1:6" s="114" customFormat="1" ht="30" customHeight="1">
      <c r="A193" s="82"/>
      <c r="B193" s="83"/>
      <c r="C193" s="99"/>
      <c r="D193" s="106" t="s">
        <v>153</v>
      </c>
      <c r="E193" s="62"/>
      <c r="F193" s="200">
        <f>2*0.3*30</f>
        <v>18</v>
      </c>
    </row>
    <row r="194" spans="1:6" s="114" customFormat="1" ht="27">
      <c r="A194" s="82"/>
      <c r="B194" s="83"/>
      <c r="C194" s="99"/>
      <c r="D194" s="106" t="s">
        <v>156</v>
      </c>
      <c r="E194" s="62"/>
      <c r="F194" s="200">
        <v>10</v>
      </c>
    </row>
    <row r="195" spans="1:6" s="114" customFormat="1" ht="30" customHeight="1">
      <c r="A195" s="82"/>
      <c r="B195" s="83"/>
      <c r="C195" s="99"/>
      <c r="D195" s="56" t="s">
        <v>320</v>
      </c>
      <c r="E195" s="26"/>
      <c r="F195" s="182">
        <f>(6+3.5+3.5+5)*0.3</f>
        <v>5.4</v>
      </c>
    </row>
    <row r="196" spans="1:6" s="114" customFormat="1" ht="30" customHeight="1">
      <c r="A196" s="60" t="s">
        <v>20</v>
      </c>
      <c r="B196" s="55" t="s">
        <v>227</v>
      </c>
      <c r="C196" s="157"/>
      <c r="D196" s="24" t="s">
        <v>228</v>
      </c>
      <c r="E196" s="138" t="s">
        <v>20</v>
      </c>
      <c r="F196" s="211" t="s">
        <v>20</v>
      </c>
    </row>
    <row r="197" spans="1:6" s="114" customFormat="1" ht="30" customHeight="1">
      <c r="A197" s="59">
        <f>A191+1</f>
        <v>56</v>
      </c>
      <c r="B197" s="20" t="s">
        <v>227</v>
      </c>
      <c r="C197" s="20">
        <v>26</v>
      </c>
      <c r="D197" s="56" t="s">
        <v>229</v>
      </c>
      <c r="E197" s="26" t="s">
        <v>25</v>
      </c>
      <c r="F197" s="182">
        <f>F198</f>
        <v>4.8</v>
      </c>
    </row>
    <row r="198" spans="1:6" s="114" customFormat="1" ht="41.25" customHeight="1">
      <c r="A198" s="176"/>
      <c r="B198" s="137"/>
      <c r="C198" s="156"/>
      <c r="D198" s="56" t="s">
        <v>230</v>
      </c>
      <c r="E198" s="26"/>
      <c r="F198" s="182">
        <f>1.2*4</f>
        <v>4.8</v>
      </c>
    </row>
    <row r="199" spans="1:6" s="114" customFormat="1" ht="30" customHeight="1">
      <c r="A199" s="60" t="s">
        <v>20</v>
      </c>
      <c r="B199" s="55" t="s">
        <v>231</v>
      </c>
      <c r="C199" s="139"/>
      <c r="D199" s="24" t="s">
        <v>232</v>
      </c>
      <c r="E199" s="138" t="s">
        <v>20</v>
      </c>
      <c r="F199" s="211" t="s">
        <v>20</v>
      </c>
    </row>
    <row r="200" spans="1:6" s="114" customFormat="1" ht="30" customHeight="1">
      <c r="A200" s="60" t="s">
        <v>20</v>
      </c>
      <c r="B200" s="55" t="s">
        <v>233</v>
      </c>
      <c r="C200" s="157"/>
      <c r="D200" s="24" t="s">
        <v>234</v>
      </c>
      <c r="E200" s="138" t="s">
        <v>20</v>
      </c>
      <c r="F200" s="211" t="s">
        <v>20</v>
      </c>
    </row>
    <row r="201" spans="1:6" s="114" customFormat="1" ht="27">
      <c r="A201" s="59">
        <f>A197+1</f>
        <v>57</v>
      </c>
      <c r="B201" s="20" t="s">
        <v>233</v>
      </c>
      <c r="C201" s="20">
        <v>11</v>
      </c>
      <c r="D201" s="56" t="s">
        <v>265</v>
      </c>
      <c r="E201" s="26" t="s">
        <v>5</v>
      </c>
      <c r="F201" s="182">
        <f>F202</f>
        <v>2</v>
      </c>
    </row>
    <row r="202" spans="1:6" s="114" customFormat="1" ht="69">
      <c r="A202" s="176"/>
      <c r="B202" s="137"/>
      <c r="C202" s="158"/>
      <c r="D202" s="56" t="s">
        <v>266</v>
      </c>
      <c r="E202" s="26"/>
      <c r="F202" s="182">
        <f>2*1</f>
        <v>2</v>
      </c>
    </row>
    <row r="203" spans="1:6" s="114" customFormat="1" ht="30" customHeight="1">
      <c r="A203" s="60" t="s">
        <v>20</v>
      </c>
      <c r="B203" s="55" t="s">
        <v>339</v>
      </c>
      <c r="C203" s="157"/>
      <c r="D203" s="24" t="s">
        <v>340</v>
      </c>
      <c r="E203" s="138" t="s">
        <v>20</v>
      </c>
      <c r="F203" s="211" t="s">
        <v>20</v>
      </c>
    </row>
    <row r="204" spans="1:6" s="114" customFormat="1" ht="30" customHeight="1">
      <c r="A204" s="59">
        <f>A201+1</f>
        <v>58</v>
      </c>
      <c r="B204" s="20" t="s">
        <v>235</v>
      </c>
      <c r="C204" s="20" t="s">
        <v>106</v>
      </c>
      <c r="D204" s="56" t="s">
        <v>236</v>
      </c>
      <c r="E204" s="26" t="s">
        <v>267</v>
      </c>
      <c r="F204" s="182">
        <f>F205</f>
        <v>80</v>
      </c>
    </row>
    <row r="205" spans="1:6" s="114" customFormat="1" ht="30" customHeight="1" thickBot="1">
      <c r="A205" s="173"/>
      <c r="B205" s="137"/>
      <c r="C205" s="141"/>
      <c r="D205" s="56" t="s">
        <v>236</v>
      </c>
      <c r="E205" s="26"/>
      <c r="F205" s="182">
        <v>80</v>
      </c>
    </row>
    <row r="206" spans="1:6" s="114" customFormat="1" ht="30" customHeight="1" hidden="1" thickBot="1">
      <c r="A206" s="79"/>
      <c r="B206" s="128"/>
      <c r="C206" s="129"/>
      <c r="D206" s="270" t="s">
        <v>131</v>
      </c>
      <c r="E206" s="270"/>
      <c r="F206" s="311"/>
    </row>
    <row r="207" spans="1:6" s="114" customFormat="1" ht="30" customHeight="1">
      <c r="A207" s="73" t="s">
        <v>20</v>
      </c>
      <c r="B207" s="74" t="s">
        <v>332</v>
      </c>
      <c r="C207" s="97"/>
      <c r="D207" s="190" t="s">
        <v>333</v>
      </c>
      <c r="E207" s="74" t="s">
        <v>20</v>
      </c>
      <c r="F207" s="75" t="s">
        <v>20</v>
      </c>
    </row>
    <row r="208" spans="1:6" s="114" customFormat="1" ht="54.75">
      <c r="A208" s="60" t="s">
        <v>20</v>
      </c>
      <c r="B208" s="24" t="s">
        <v>334</v>
      </c>
      <c r="C208" s="98"/>
      <c r="D208" s="55" t="s">
        <v>335</v>
      </c>
      <c r="E208" s="24" t="s">
        <v>20</v>
      </c>
      <c r="F208" s="54" t="s">
        <v>20</v>
      </c>
    </row>
    <row r="209" spans="1:6" s="114" customFormat="1" ht="30" customHeight="1">
      <c r="A209" s="59">
        <f>A204+1</f>
        <v>59</v>
      </c>
      <c r="B209" s="20" t="s">
        <v>334</v>
      </c>
      <c r="C209" s="20" t="s">
        <v>62</v>
      </c>
      <c r="D209" s="56" t="s">
        <v>336</v>
      </c>
      <c r="E209" s="26" t="s">
        <v>26</v>
      </c>
      <c r="F209" s="182">
        <f>SUM(F210:F211)</f>
        <v>68.43</v>
      </c>
    </row>
    <row r="210" spans="1:6" s="114" customFormat="1" ht="30" customHeight="1">
      <c r="A210" s="59"/>
      <c r="B210" s="20"/>
      <c r="C210" s="20"/>
      <c r="D210" s="127" t="s">
        <v>338</v>
      </c>
      <c r="E210" s="26"/>
      <c r="F210" s="182">
        <f>0.4*13.2*2</f>
        <v>10.56</v>
      </c>
    </row>
    <row r="211" spans="1:6" s="114" customFormat="1" ht="42" thickBot="1">
      <c r="A211" s="76"/>
      <c r="B211" s="215"/>
      <c r="C211" s="216"/>
      <c r="D211" s="217" t="s">
        <v>337</v>
      </c>
      <c r="E211" s="218"/>
      <c r="F211" s="219">
        <f>22+19+0.56*15.06*2</f>
        <v>57.87</v>
      </c>
    </row>
    <row r="212" spans="1:6" s="114" customFormat="1" ht="30" customHeight="1" hidden="1" thickBot="1">
      <c r="A212" s="194"/>
      <c r="B212" s="195"/>
      <c r="C212" s="196"/>
      <c r="D212" s="312" t="str">
        <f>"RAZEM: "&amp;D207&amp;""</f>
        <v>RAZEM: ROBOTY NAWIERZCHNIOWE I ZABEZPIECZAJĄCE</v>
      </c>
      <c r="E212" s="312"/>
      <c r="F212" s="312"/>
    </row>
    <row r="213" spans="1:6" s="114" customFormat="1" ht="30" customHeight="1" hidden="1" thickBot="1">
      <c r="A213" s="291" t="s">
        <v>1</v>
      </c>
      <c r="B213" s="292"/>
      <c r="C213" s="292"/>
      <c r="D213" s="292"/>
      <c r="E213" s="292"/>
      <c r="F213" s="292"/>
    </row>
    <row r="214" spans="1:8" s="114" customFormat="1" ht="30" customHeight="1" hidden="1" thickBot="1">
      <c r="A214" s="288" t="s">
        <v>268</v>
      </c>
      <c r="B214" s="289"/>
      <c r="C214" s="289"/>
      <c r="D214" s="289"/>
      <c r="E214" s="289"/>
      <c r="F214" s="289"/>
      <c r="H214" s="164"/>
    </row>
    <row r="215" spans="1:6" s="114" customFormat="1" ht="30" customHeight="1">
      <c r="A215" s="71"/>
      <c r="B215" s="71"/>
      <c r="C215" s="71"/>
      <c r="D215" s="71"/>
      <c r="E215" s="71"/>
      <c r="F215" s="71"/>
    </row>
    <row r="216" spans="1:6" s="114" customFormat="1" ht="30" customHeight="1">
      <c r="A216" s="71"/>
      <c r="B216" s="71"/>
      <c r="C216" s="71"/>
      <c r="D216" s="71"/>
      <c r="E216" s="71"/>
      <c r="F216" s="71"/>
    </row>
    <row r="217" s="71" customFormat="1" ht="30" customHeight="1"/>
    <row r="218" s="71" customFormat="1" ht="30" customHeight="1"/>
    <row r="219" s="71" customFormat="1" ht="30" customHeight="1"/>
    <row r="220" s="71" customFormat="1" ht="30" customHeight="1"/>
    <row r="221" s="71" customFormat="1" ht="30" customHeight="1"/>
    <row r="222" s="71" customFormat="1" ht="30" customHeight="1"/>
    <row r="223" s="71" customFormat="1" ht="30" customHeight="1"/>
    <row r="224" s="71" customFormat="1" ht="30" customHeight="1"/>
    <row r="225" s="71" customFormat="1" ht="30" customHeight="1"/>
    <row r="226" s="71" customFormat="1" ht="30" customHeight="1"/>
    <row r="227" s="71" customFormat="1" ht="30" customHeight="1"/>
    <row r="228" s="71" customFormat="1" ht="30" customHeight="1"/>
    <row r="229" s="71" customFormat="1" ht="30" customHeight="1"/>
    <row r="230" s="71" customFormat="1" ht="30" customHeight="1"/>
    <row r="231" s="71" customFormat="1" ht="30" customHeight="1"/>
    <row r="232" s="71" customFormat="1" ht="30" customHeight="1"/>
    <row r="233" s="71" customFormat="1" ht="30" customHeight="1"/>
    <row r="234" s="71" customFormat="1" ht="30" customHeight="1"/>
    <row r="235" s="71" customFormat="1" ht="30" customHeight="1"/>
    <row r="236" s="71" customFormat="1" ht="30" customHeight="1"/>
    <row r="237" s="71" customFormat="1" ht="30" customHeight="1"/>
    <row r="238" s="71" customFormat="1" ht="30" customHeight="1"/>
    <row r="239" s="71" customFormat="1" ht="30" customHeight="1"/>
    <row r="240" s="71" customFormat="1" ht="30" customHeight="1"/>
    <row r="241" s="71" customFormat="1" ht="30" customHeight="1"/>
    <row r="242" s="71" customFormat="1" ht="30" customHeight="1"/>
    <row r="243" s="71" customFormat="1" ht="30" customHeight="1"/>
    <row r="244" s="71" customFormat="1" ht="30" customHeight="1"/>
    <row r="245" s="71" customFormat="1" ht="30" customHeight="1"/>
    <row r="246" s="71" customFormat="1" ht="30" customHeight="1"/>
    <row r="247" s="71" customFormat="1" ht="30" customHeight="1"/>
    <row r="248" s="71" customFormat="1" ht="30" customHeight="1"/>
    <row r="249" s="71" customFormat="1" ht="30" customHeight="1"/>
    <row r="250" s="71" customFormat="1" ht="30" customHeight="1"/>
    <row r="251" s="71" customFormat="1" ht="30" customHeight="1"/>
    <row r="252" s="71" customFormat="1" ht="30" customHeight="1"/>
    <row r="253" s="71" customFormat="1" ht="30" customHeight="1"/>
    <row r="254" s="71" customFormat="1" ht="30" customHeight="1"/>
    <row r="255" s="71" customFormat="1" ht="30" customHeight="1"/>
    <row r="256" s="71" customFormat="1" ht="30" customHeight="1"/>
    <row r="257" s="71" customFormat="1" ht="30" customHeight="1"/>
    <row r="258" s="71" customFormat="1" ht="30" customHeight="1"/>
    <row r="259" s="71" customFormat="1" ht="57" customHeight="1"/>
    <row r="260" s="71" customFormat="1" ht="30" customHeight="1"/>
    <row r="261" s="71" customFormat="1" ht="30" customHeight="1"/>
    <row r="262" s="71" customFormat="1" ht="30" customHeight="1"/>
    <row r="263" s="71" customFormat="1" ht="30" customHeight="1"/>
    <row r="264" s="71" customFormat="1" ht="30" customHeight="1"/>
    <row r="265" s="71" customFormat="1" ht="33" customHeight="1"/>
    <row r="266" s="71" customFormat="1" ht="33" customHeight="1"/>
    <row r="267" s="71" customFormat="1" ht="33" customHeight="1"/>
    <row r="268" s="71" customFormat="1" ht="33" customHeight="1"/>
    <row r="269" s="71" customFormat="1" ht="33" customHeight="1"/>
    <row r="270" s="71" customFormat="1" ht="33" customHeight="1"/>
    <row r="271" s="71" customFormat="1" ht="30" customHeight="1"/>
    <row r="272" s="71" customFormat="1" ht="30" customHeight="1"/>
    <row r="273" s="71" customFormat="1" ht="30" customHeight="1"/>
    <row r="274" s="71" customFormat="1" ht="30" customHeight="1"/>
    <row r="275" s="71" customFormat="1" ht="30" customHeight="1"/>
    <row r="276" s="71" customFormat="1" ht="30" customHeight="1"/>
    <row r="277" s="71" customFormat="1" ht="30" customHeight="1"/>
    <row r="278" s="71" customFormat="1" ht="30" customHeight="1"/>
    <row r="279" s="71" customFormat="1" ht="30" customHeight="1"/>
    <row r="280" s="71" customFormat="1" ht="30" customHeight="1"/>
    <row r="281" s="71" customFormat="1" ht="30" customHeight="1"/>
    <row r="282" s="71" customFormat="1" ht="30" customHeight="1"/>
    <row r="283" s="71" customFormat="1" ht="30" customHeight="1"/>
    <row r="284" s="71" customFormat="1" ht="30" customHeight="1"/>
    <row r="285" spans="1:6" s="71" customFormat="1" ht="30" customHeight="1">
      <c r="A285" s="29"/>
      <c r="B285" s="29"/>
      <c r="C285" s="29"/>
      <c r="D285" s="29"/>
      <c r="E285" s="29"/>
      <c r="F285" s="29"/>
    </row>
    <row r="286" spans="1:6" s="71" customFormat="1" ht="30" customHeight="1">
      <c r="A286" s="29"/>
      <c r="B286" s="29"/>
      <c r="C286" s="29"/>
      <c r="D286" s="29"/>
      <c r="E286" s="29"/>
      <c r="F286" s="29"/>
    </row>
    <row r="287" s="29" customFormat="1" ht="30" customHeight="1"/>
    <row r="288" s="29" customFormat="1" ht="30" customHeight="1"/>
    <row r="289" s="29" customFormat="1" ht="30" customHeight="1"/>
    <row r="290" s="29" customFormat="1" ht="30" customHeight="1"/>
    <row r="291" s="29" customFormat="1" ht="58.5" customHeight="1"/>
    <row r="292" s="29" customFormat="1" ht="30" customHeight="1"/>
    <row r="293" s="29" customFormat="1" ht="30" customHeight="1"/>
    <row r="294" s="29" customFormat="1" ht="136.5" customHeight="1"/>
    <row r="295" s="29" customFormat="1" ht="30" customHeight="1"/>
    <row r="296" s="29" customFormat="1" ht="30" customHeight="1"/>
    <row r="297" s="29" customFormat="1" ht="30" customHeight="1"/>
    <row r="298" s="29" customFormat="1" ht="30" customHeight="1"/>
    <row r="299" s="29" customFormat="1" ht="30" customHeight="1"/>
    <row r="300" s="29" customFormat="1" ht="30" customHeight="1"/>
    <row r="301" s="29" customFormat="1" ht="55.5" customHeight="1"/>
    <row r="302" s="29" customFormat="1" ht="30" customHeight="1"/>
    <row r="303" s="29" customFormat="1" ht="54.75" customHeight="1"/>
    <row r="304" s="29" customFormat="1" ht="30" customHeight="1"/>
    <row r="305" s="29" customFormat="1" ht="30" customHeight="1"/>
    <row r="306" s="29" customFormat="1" ht="39.75" customHeight="1"/>
    <row r="307" s="29" customFormat="1" ht="30" customHeight="1"/>
    <row r="308" s="29" customFormat="1" ht="30" customHeight="1"/>
    <row r="309" s="29" customFormat="1" ht="30" customHeight="1"/>
    <row r="310" s="29" customFormat="1" ht="56.25" customHeight="1"/>
    <row r="311" s="29" customFormat="1" ht="30" customHeight="1"/>
    <row r="312" s="29" customFormat="1" ht="30" customHeight="1"/>
    <row r="313" s="29" customFormat="1" ht="30" customHeight="1"/>
    <row r="314" s="29" customFormat="1" ht="30" customHeight="1"/>
    <row r="315" s="29" customFormat="1" ht="30" customHeight="1"/>
    <row r="316" s="29" customFormat="1" ht="30" customHeight="1"/>
    <row r="317" s="29" customFormat="1" ht="30" customHeight="1"/>
    <row r="318" s="29" customFormat="1" ht="30" customHeight="1"/>
    <row r="319" s="29" customFormat="1" ht="30" customHeight="1"/>
    <row r="320" s="29" customFormat="1" ht="30" customHeight="1"/>
    <row r="321" s="29" customFormat="1" ht="30" customHeight="1"/>
    <row r="322" s="29" customFormat="1" ht="30" customHeight="1"/>
    <row r="323" s="29" customFormat="1" ht="30" customHeight="1"/>
    <row r="324" s="29" customFormat="1" ht="30" customHeight="1"/>
    <row r="325" s="29" customFormat="1" ht="30" customHeight="1"/>
    <row r="326" s="29" customFormat="1" ht="30" customHeight="1"/>
    <row r="327" s="29" customFormat="1" ht="30" customHeight="1"/>
    <row r="328" s="29" customFormat="1" ht="30" customHeight="1"/>
    <row r="329" s="29" customFormat="1" ht="30" customHeight="1"/>
    <row r="330" s="29" customFormat="1" ht="30" customHeight="1"/>
    <row r="331" s="29" customFormat="1" ht="30" customHeight="1"/>
    <row r="332" s="29" customFormat="1" ht="30" customHeight="1"/>
    <row r="333" s="29" customFormat="1" ht="30" customHeight="1"/>
    <row r="334" s="29" customFormat="1" ht="30" customHeight="1"/>
    <row r="335" s="29" customFormat="1" ht="30" customHeight="1"/>
    <row r="336" s="29" customFormat="1" ht="30" customHeight="1"/>
    <row r="337" s="29" customFormat="1" ht="30" customHeight="1"/>
    <row r="338" s="29" customFormat="1" ht="30" customHeight="1"/>
    <row r="339" s="29" customFormat="1" ht="30" customHeight="1"/>
    <row r="340" s="29" customFormat="1" ht="30" customHeight="1"/>
    <row r="341" s="29" customFormat="1" ht="30" customHeight="1"/>
    <row r="342" s="29" customFormat="1" ht="30" customHeight="1"/>
    <row r="343" spans="1:6" s="29" customFormat="1" ht="30" customHeight="1">
      <c r="A343" s="25"/>
      <c r="B343" s="25"/>
      <c r="C343" s="25"/>
      <c r="D343" s="25"/>
      <c r="E343" s="25"/>
      <c r="F343" s="25"/>
    </row>
    <row r="344" spans="1:6" s="29" customFormat="1" ht="30" customHeight="1">
      <c r="A344" s="25"/>
      <c r="B344" s="25"/>
      <c r="C344" s="25"/>
      <c r="D344" s="25"/>
      <c r="E344" s="25"/>
      <c r="F344" s="25"/>
    </row>
    <row r="345" spans="1:6" ht="13.5">
      <c r="A345" s="25"/>
      <c r="B345" s="25"/>
      <c r="C345" s="25"/>
      <c r="D345" s="25"/>
      <c r="F345" s="25"/>
    </row>
    <row r="346" spans="1:6" ht="13.5">
      <c r="A346" s="25"/>
      <c r="B346" s="25"/>
      <c r="C346" s="25"/>
      <c r="D346" s="25"/>
      <c r="F346" s="25"/>
    </row>
    <row r="347" spans="1:6" ht="13.5">
      <c r="A347" s="25"/>
      <c r="B347" s="25"/>
      <c r="C347" s="25"/>
      <c r="D347" s="25"/>
      <c r="F347" s="25"/>
    </row>
    <row r="348" spans="1:6" ht="13.5">
      <c r="A348" s="25"/>
      <c r="B348" s="25"/>
      <c r="C348" s="25"/>
      <c r="D348" s="25"/>
      <c r="F348" s="25"/>
    </row>
    <row r="349" spans="1:6" ht="13.5">
      <c r="A349" s="25"/>
      <c r="B349" s="25"/>
      <c r="C349" s="25"/>
      <c r="D349" s="25"/>
      <c r="F349" s="25"/>
    </row>
    <row r="350" spans="1:6" ht="13.5">
      <c r="A350" s="25"/>
      <c r="B350" s="25"/>
      <c r="C350" s="25"/>
      <c r="D350" s="25"/>
      <c r="F350" s="25"/>
    </row>
    <row r="351" spans="1:6" ht="13.5">
      <c r="A351" s="25"/>
      <c r="B351" s="25"/>
      <c r="C351" s="25"/>
      <c r="D351" s="25"/>
      <c r="F351" s="25"/>
    </row>
    <row r="352" spans="1:6" ht="13.5">
      <c r="A352" s="25"/>
      <c r="B352" s="25"/>
      <c r="C352" s="25"/>
      <c r="D352" s="25"/>
      <c r="F352" s="25"/>
    </row>
    <row r="353" spans="1:6" ht="13.5">
      <c r="A353" s="25"/>
      <c r="B353" s="25"/>
      <c r="C353" s="25"/>
      <c r="D353" s="25"/>
      <c r="F353" s="25"/>
    </row>
    <row r="354" spans="1:6" ht="13.5">
      <c r="A354" s="25"/>
      <c r="B354" s="25"/>
      <c r="C354" s="25"/>
      <c r="D354" s="25"/>
      <c r="F354" s="25"/>
    </row>
    <row r="355" spans="1:6" ht="13.5">
      <c r="A355" s="25"/>
      <c r="B355" s="25"/>
      <c r="C355" s="25"/>
      <c r="D355" s="25"/>
      <c r="F355" s="25"/>
    </row>
    <row r="356" spans="1:6" ht="13.5">
      <c r="A356" s="25"/>
      <c r="B356" s="25"/>
      <c r="C356" s="25"/>
      <c r="D356" s="25"/>
      <c r="F356" s="25"/>
    </row>
    <row r="357" spans="1:6" ht="13.5">
      <c r="A357" s="25"/>
      <c r="B357" s="25"/>
      <c r="C357" s="25"/>
      <c r="D357" s="25"/>
      <c r="F357" s="25"/>
    </row>
    <row r="358" spans="1:6" ht="13.5">
      <c r="A358" s="25"/>
      <c r="B358" s="25"/>
      <c r="C358" s="25"/>
      <c r="D358" s="25"/>
      <c r="F358" s="25"/>
    </row>
    <row r="359" spans="1:6" ht="13.5">
      <c r="A359" s="25"/>
      <c r="B359" s="25"/>
      <c r="C359" s="25"/>
      <c r="D359" s="25"/>
      <c r="F359" s="25"/>
    </row>
    <row r="360" spans="1:6" ht="13.5">
      <c r="A360" s="25"/>
      <c r="B360" s="25"/>
      <c r="C360" s="25"/>
      <c r="D360" s="25"/>
      <c r="F360" s="25"/>
    </row>
    <row r="361" spans="1:6" ht="13.5">
      <c r="A361" s="25"/>
      <c r="B361" s="25"/>
      <c r="C361" s="25"/>
      <c r="D361" s="25"/>
      <c r="F361" s="25"/>
    </row>
    <row r="362" spans="1:6" ht="13.5">
      <c r="A362" s="25"/>
      <c r="B362" s="25"/>
      <c r="C362" s="25"/>
      <c r="D362" s="25"/>
      <c r="F362" s="25"/>
    </row>
    <row r="363" spans="1:6" ht="13.5">
      <c r="A363" s="25"/>
      <c r="B363" s="25"/>
      <c r="C363" s="25"/>
      <c r="D363" s="25"/>
      <c r="F363" s="25"/>
    </row>
    <row r="364" spans="1:6" ht="13.5">
      <c r="A364" s="25"/>
      <c r="B364" s="25"/>
      <c r="C364" s="25"/>
      <c r="D364" s="25"/>
      <c r="F364" s="25"/>
    </row>
    <row r="365" spans="1:6" ht="13.5">
      <c r="A365" s="25"/>
      <c r="B365" s="25"/>
      <c r="C365" s="25"/>
      <c r="D365" s="25"/>
      <c r="F365" s="25"/>
    </row>
    <row r="366" spans="1:6" ht="13.5">
      <c r="A366" s="25"/>
      <c r="B366" s="25"/>
      <c r="C366" s="25"/>
      <c r="D366" s="25"/>
      <c r="F366" s="25"/>
    </row>
    <row r="367" spans="1:6" ht="13.5">
      <c r="A367" s="25"/>
      <c r="B367" s="25"/>
      <c r="C367" s="25"/>
      <c r="D367" s="25"/>
      <c r="F367" s="25"/>
    </row>
    <row r="368" spans="1:6" ht="13.5">
      <c r="A368" s="25"/>
      <c r="B368" s="25"/>
      <c r="C368" s="25"/>
      <c r="D368" s="25"/>
      <c r="F368" s="25"/>
    </row>
    <row r="369" spans="1:6" ht="13.5">
      <c r="A369" s="25"/>
      <c r="B369" s="25"/>
      <c r="C369" s="25"/>
      <c r="D369" s="25"/>
      <c r="F369" s="25"/>
    </row>
    <row r="370" spans="1:6" ht="13.5">
      <c r="A370" s="25"/>
      <c r="B370" s="25"/>
      <c r="C370" s="25"/>
      <c r="D370" s="25"/>
      <c r="F370" s="25"/>
    </row>
    <row r="371" spans="1:6" ht="13.5">
      <c r="A371" s="25"/>
      <c r="B371" s="25"/>
      <c r="C371" s="25"/>
      <c r="D371" s="25"/>
      <c r="F371" s="25"/>
    </row>
    <row r="372" spans="1:6" ht="13.5">
      <c r="A372" s="25"/>
      <c r="B372" s="25"/>
      <c r="C372" s="25"/>
      <c r="D372" s="25"/>
      <c r="F372" s="25"/>
    </row>
    <row r="373" spans="1:6" ht="13.5">
      <c r="A373" s="25"/>
      <c r="B373" s="25"/>
      <c r="C373" s="25"/>
      <c r="D373" s="25"/>
      <c r="F373" s="25"/>
    </row>
    <row r="374" spans="1:6" ht="13.5">
      <c r="A374" s="25"/>
      <c r="B374" s="25"/>
      <c r="C374" s="25"/>
      <c r="D374" s="25"/>
      <c r="F374" s="25"/>
    </row>
    <row r="375" spans="1:6" ht="13.5">
      <c r="A375" s="25"/>
      <c r="B375" s="25"/>
      <c r="C375" s="25"/>
      <c r="D375" s="25"/>
      <c r="F375" s="25"/>
    </row>
    <row r="376" spans="1:6" ht="13.5">
      <c r="A376" s="25"/>
      <c r="B376" s="25"/>
      <c r="C376" s="25"/>
      <c r="D376" s="25"/>
      <c r="F376" s="25"/>
    </row>
    <row r="377" spans="1:6" ht="13.5">
      <c r="A377" s="25"/>
      <c r="B377" s="25"/>
      <c r="C377" s="25"/>
      <c r="D377" s="25"/>
      <c r="F377" s="25"/>
    </row>
    <row r="378" spans="1:6" ht="13.5">
      <c r="A378" s="25"/>
      <c r="B378" s="25"/>
      <c r="C378" s="25"/>
      <c r="D378" s="25"/>
      <c r="F378" s="25"/>
    </row>
    <row r="379" spans="1:6" ht="13.5">
      <c r="A379" s="25"/>
      <c r="B379" s="25"/>
      <c r="C379" s="25"/>
      <c r="D379" s="25"/>
      <c r="F379" s="25"/>
    </row>
    <row r="380" spans="1:6" ht="13.5">
      <c r="A380" s="25"/>
      <c r="B380" s="25"/>
      <c r="C380" s="25"/>
      <c r="D380" s="25"/>
      <c r="F380" s="25"/>
    </row>
    <row r="381" spans="1:6" ht="13.5">
      <c r="A381" s="25"/>
      <c r="B381" s="25"/>
      <c r="C381" s="25"/>
      <c r="D381" s="25"/>
      <c r="F381" s="25"/>
    </row>
    <row r="382" spans="1:6" ht="13.5">
      <c r="A382" s="25"/>
      <c r="B382" s="25"/>
      <c r="C382" s="25"/>
      <c r="D382" s="25"/>
      <c r="F382" s="25"/>
    </row>
    <row r="383" spans="1:6" ht="13.5">
      <c r="A383" s="25"/>
      <c r="B383" s="25"/>
      <c r="C383" s="25"/>
      <c r="D383" s="25"/>
      <c r="F383" s="25"/>
    </row>
    <row r="384" spans="1:6" ht="13.5">
      <c r="A384" s="25"/>
      <c r="B384" s="25"/>
      <c r="C384" s="25"/>
      <c r="D384" s="25"/>
      <c r="F384" s="25"/>
    </row>
    <row r="385" spans="1:6" ht="13.5">
      <c r="A385" s="25"/>
      <c r="B385" s="25"/>
      <c r="C385" s="25"/>
      <c r="D385" s="25"/>
      <c r="F385" s="25"/>
    </row>
    <row r="386" spans="1:6" ht="13.5">
      <c r="A386" s="25"/>
      <c r="B386" s="25"/>
      <c r="C386" s="25"/>
      <c r="D386" s="25"/>
      <c r="F386" s="25"/>
    </row>
    <row r="387" spans="1:6" ht="13.5">
      <c r="A387" s="25"/>
      <c r="B387" s="25"/>
      <c r="C387" s="25"/>
      <c r="D387" s="25"/>
      <c r="F387" s="25"/>
    </row>
    <row r="388" spans="1:6" ht="13.5">
      <c r="A388" s="25"/>
      <c r="B388" s="25"/>
      <c r="C388" s="25"/>
      <c r="D388" s="25"/>
      <c r="F388" s="25"/>
    </row>
    <row r="389" spans="1:6" ht="13.5">
      <c r="A389" s="25"/>
      <c r="B389" s="25"/>
      <c r="C389" s="25"/>
      <c r="D389" s="25"/>
      <c r="F389" s="25"/>
    </row>
    <row r="390" spans="1:6" ht="13.5">
      <c r="A390" s="25"/>
      <c r="B390" s="25"/>
      <c r="C390" s="25"/>
      <c r="D390" s="25"/>
      <c r="F390" s="25"/>
    </row>
    <row r="391" spans="1:6" ht="13.5">
      <c r="A391" s="25"/>
      <c r="B391" s="25"/>
      <c r="C391" s="25"/>
      <c r="D391" s="25"/>
      <c r="F391" s="25"/>
    </row>
    <row r="392" spans="1:6" ht="13.5">
      <c r="A392" s="25"/>
      <c r="B392" s="25"/>
      <c r="C392" s="25"/>
      <c r="D392" s="25"/>
      <c r="F392" s="25"/>
    </row>
    <row r="393" spans="1:6" ht="13.5">
      <c r="A393" s="25"/>
      <c r="B393" s="25"/>
      <c r="C393" s="25"/>
      <c r="D393" s="25"/>
      <c r="F393" s="25"/>
    </row>
    <row r="394" spans="1:6" ht="13.5">
      <c r="A394" s="25"/>
      <c r="B394" s="25"/>
      <c r="C394" s="25"/>
      <c r="D394" s="25"/>
      <c r="F394" s="25"/>
    </row>
    <row r="395" spans="1:6" ht="13.5">
      <c r="A395" s="25"/>
      <c r="B395" s="25"/>
      <c r="C395" s="25"/>
      <c r="D395" s="25"/>
      <c r="F395" s="25"/>
    </row>
    <row r="396" spans="1:6" ht="13.5">
      <c r="A396" s="25"/>
      <c r="B396" s="25"/>
      <c r="C396" s="25"/>
      <c r="D396" s="25"/>
      <c r="F396" s="25"/>
    </row>
    <row r="397" spans="1:6" ht="13.5">
      <c r="A397" s="25"/>
      <c r="B397" s="25"/>
      <c r="C397" s="25"/>
      <c r="D397" s="25"/>
      <c r="F397" s="25"/>
    </row>
    <row r="398" spans="1:6" ht="13.5">
      <c r="A398" s="25"/>
      <c r="B398" s="25"/>
      <c r="C398" s="25"/>
      <c r="D398" s="25"/>
      <c r="F398" s="25"/>
    </row>
    <row r="399" spans="1:6" ht="13.5">
      <c r="A399" s="25"/>
      <c r="B399" s="25"/>
      <c r="C399" s="25"/>
      <c r="D399" s="25"/>
      <c r="F399" s="25"/>
    </row>
    <row r="400" spans="1:6" ht="13.5">
      <c r="A400" s="25"/>
      <c r="B400" s="25"/>
      <c r="C400" s="25"/>
      <c r="D400" s="25"/>
      <c r="F400" s="25"/>
    </row>
    <row r="401" spans="1:6" ht="13.5">
      <c r="A401" s="25"/>
      <c r="B401" s="25"/>
      <c r="C401" s="25"/>
      <c r="D401" s="25"/>
      <c r="F401" s="25"/>
    </row>
    <row r="402" spans="1:6" ht="13.5">
      <c r="A402" s="25"/>
      <c r="B402" s="25"/>
      <c r="C402" s="25"/>
      <c r="D402" s="25"/>
      <c r="F402" s="25"/>
    </row>
    <row r="403" spans="1:6" ht="13.5">
      <c r="A403" s="25"/>
      <c r="B403" s="25"/>
      <c r="C403" s="25"/>
      <c r="D403" s="25"/>
      <c r="F403" s="25"/>
    </row>
    <row r="404" spans="1:6" ht="13.5">
      <c r="A404" s="25"/>
      <c r="B404" s="25"/>
      <c r="C404" s="25"/>
      <c r="D404" s="25"/>
      <c r="F404" s="25"/>
    </row>
    <row r="405" spans="1:6" ht="13.5">
      <c r="A405" s="25"/>
      <c r="B405" s="25"/>
      <c r="C405" s="25"/>
      <c r="D405" s="25"/>
      <c r="F405" s="25"/>
    </row>
    <row r="406" spans="1:6" ht="13.5">
      <c r="A406" s="25"/>
      <c r="B406" s="25"/>
      <c r="C406" s="25"/>
      <c r="D406" s="25"/>
      <c r="F406" s="25"/>
    </row>
    <row r="407" spans="1:6" ht="13.5">
      <c r="A407" s="25"/>
      <c r="B407" s="25"/>
      <c r="C407" s="25"/>
      <c r="D407" s="25"/>
      <c r="F407" s="25"/>
    </row>
    <row r="408" spans="1:6" ht="13.5">
      <c r="A408" s="25"/>
      <c r="B408" s="25"/>
      <c r="C408" s="25"/>
      <c r="D408" s="25"/>
      <c r="F408" s="25"/>
    </row>
    <row r="409" spans="1:6" ht="13.5">
      <c r="A409" s="25"/>
      <c r="B409" s="25"/>
      <c r="C409" s="25"/>
      <c r="D409" s="25"/>
      <c r="F409" s="25"/>
    </row>
    <row r="410" spans="1:6" ht="13.5">
      <c r="A410" s="25"/>
      <c r="B410" s="25"/>
      <c r="C410" s="25"/>
      <c r="D410" s="25"/>
      <c r="F410" s="25"/>
    </row>
    <row r="411" spans="1:6" ht="13.5">
      <c r="A411" s="25"/>
      <c r="B411" s="25"/>
      <c r="C411" s="25"/>
      <c r="D411" s="25"/>
      <c r="F411" s="25"/>
    </row>
    <row r="412" spans="1:6" ht="13.5">
      <c r="A412" s="25"/>
      <c r="B412" s="25"/>
      <c r="C412" s="25"/>
      <c r="D412" s="25"/>
      <c r="F412" s="25"/>
    </row>
    <row r="413" spans="1:6" ht="13.5">
      <c r="A413" s="25"/>
      <c r="B413" s="25"/>
      <c r="C413" s="25"/>
      <c r="D413" s="25"/>
      <c r="F413" s="25"/>
    </row>
    <row r="414" spans="1:6" ht="13.5">
      <c r="A414" s="25"/>
      <c r="B414" s="25"/>
      <c r="C414" s="25"/>
      <c r="D414" s="25"/>
      <c r="F414" s="25"/>
    </row>
    <row r="415" spans="1:6" ht="13.5">
      <c r="A415" s="25"/>
      <c r="B415" s="25"/>
      <c r="C415" s="25"/>
      <c r="D415" s="25"/>
      <c r="F415" s="25"/>
    </row>
    <row r="416" spans="1:6" ht="13.5">
      <c r="A416" s="25"/>
      <c r="B416" s="25"/>
      <c r="C416" s="25"/>
      <c r="D416" s="25"/>
      <c r="F416" s="25"/>
    </row>
    <row r="417" spans="1:6" ht="13.5">
      <c r="A417" s="25"/>
      <c r="B417" s="25"/>
      <c r="C417" s="25"/>
      <c r="D417" s="25"/>
      <c r="F417" s="25"/>
    </row>
    <row r="418" spans="1:6" ht="13.5">
      <c r="A418" s="25"/>
      <c r="B418" s="25"/>
      <c r="C418" s="25"/>
      <c r="D418" s="25"/>
      <c r="F418" s="25"/>
    </row>
    <row r="419" spans="1:6" ht="13.5">
      <c r="A419" s="25"/>
      <c r="B419" s="25"/>
      <c r="C419" s="25"/>
      <c r="D419" s="25"/>
      <c r="F419" s="25"/>
    </row>
    <row r="420" spans="1:6" ht="13.5">
      <c r="A420" s="25"/>
      <c r="B420" s="25"/>
      <c r="C420" s="25"/>
      <c r="D420" s="25"/>
      <c r="F420" s="25"/>
    </row>
    <row r="421" spans="1:6" ht="13.5">
      <c r="A421" s="25"/>
      <c r="B421" s="25"/>
      <c r="C421" s="25"/>
      <c r="D421" s="25"/>
      <c r="F421" s="25"/>
    </row>
    <row r="422" spans="1:6" ht="13.5">
      <c r="A422" s="25"/>
      <c r="B422" s="25"/>
      <c r="C422" s="25"/>
      <c r="D422" s="25"/>
      <c r="F422" s="25"/>
    </row>
    <row r="423" spans="1:6" ht="13.5">
      <c r="A423" s="25"/>
      <c r="B423" s="25"/>
      <c r="C423" s="25"/>
      <c r="D423" s="25"/>
      <c r="F423" s="25"/>
    </row>
    <row r="424" spans="1:6" ht="13.5">
      <c r="A424" s="25"/>
      <c r="B424" s="25"/>
      <c r="C424" s="25"/>
      <c r="D424" s="25"/>
      <c r="F424" s="25"/>
    </row>
    <row r="425" spans="1:6" ht="13.5">
      <c r="A425" s="25"/>
      <c r="B425" s="25"/>
      <c r="C425" s="25"/>
      <c r="D425" s="25"/>
      <c r="F425" s="25"/>
    </row>
    <row r="426" spans="1:6" ht="13.5">
      <c r="A426" s="25"/>
      <c r="B426" s="25"/>
      <c r="C426" s="25"/>
      <c r="D426" s="25"/>
      <c r="F426" s="25"/>
    </row>
    <row r="427" spans="1:6" ht="13.5">
      <c r="A427" s="25"/>
      <c r="B427" s="25"/>
      <c r="C427" s="25"/>
      <c r="D427" s="25"/>
      <c r="F427" s="25"/>
    </row>
    <row r="428" spans="1:6" ht="13.5">
      <c r="A428" s="25"/>
      <c r="B428" s="25"/>
      <c r="C428" s="25"/>
      <c r="D428" s="25"/>
      <c r="F428" s="25"/>
    </row>
    <row r="429" spans="1:6" ht="13.5">
      <c r="A429" s="25"/>
      <c r="B429" s="25"/>
      <c r="C429" s="25"/>
      <c r="D429" s="25"/>
      <c r="F429" s="25"/>
    </row>
    <row r="430" spans="1:6" ht="13.5">
      <c r="A430" s="25"/>
      <c r="B430" s="25"/>
      <c r="C430" s="25"/>
      <c r="D430" s="25"/>
      <c r="F430" s="25"/>
    </row>
    <row r="431" spans="1:6" ht="13.5">
      <c r="A431" s="25"/>
      <c r="B431" s="25"/>
      <c r="C431" s="25"/>
      <c r="D431" s="25"/>
      <c r="F431" s="25"/>
    </row>
    <row r="432" spans="1:6" ht="13.5">
      <c r="A432" s="25"/>
      <c r="B432" s="25"/>
      <c r="C432" s="25"/>
      <c r="D432" s="25"/>
      <c r="F432" s="25"/>
    </row>
    <row r="433" spans="1:6" ht="13.5">
      <c r="A433" s="25"/>
      <c r="B433" s="25"/>
      <c r="C433" s="25"/>
      <c r="D433" s="25"/>
      <c r="F433" s="25"/>
    </row>
    <row r="434" spans="1:6" ht="13.5">
      <c r="A434" s="25"/>
      <c r="B434" s="25"/>
      <c r="C434" s="25"/>
      <c r="D434" s="25"/>
      <c r="F434" s="25"/>
    </row>
    <row r="435" spans="1:6" ht="13.5">
      <c r="A435" s="25"/>
      <c r="B435" s="25"/>
      <c r="C435" s="25"/>
      <c r="D435" s="25"/>
      <c r="F435" s="25"/>
    </row>
    <row r="436" spans="1:6" ht="13.5">
      <c r="A436" s="25"/>
      <c r="B436" s="25"/>
      <c r="C436" s="25"/>
      <c r="D436" s="25"/>
      <c r="F436" s="25"/>
    </row>
    <row r="437" spans="1:6" ht="13.5">
      <c r="A437" s="25"/>
      <c r="B437" s="25"/>
      <c r="C437" s="25"/>
      <c r="D437" s="25"/>
      <c r="F437" s="25"/>
    </row>
    <row r="438" spans="1:6" ht="13.5">
      <c r="A438" s="25"/>
      <c r="B438" s="25"/>
      <c r="C438" s="25"/>
      <c r="D438" s="25"/>
      <c r="F438" s="25"/>
    </row>
    <row r="439" spans="1:6" ht="13.5">
      <c r="A439" s="25"/>
      <c r="B439" s="25"/>
      <c r="C439" s="25"/>
      <c r="D439" s="25"/>
      <c r="F439" s="25"/>
    </row>
    <row r="440" spans="1:6" ht="13.5">
      <c r="A440" s="25"/>
      <c r="B440" s="25"/>
      <c r="C440" s="25"/>
      <c r="D440" s="25"/>
      <c r="F440" s="25"/>
    </row>
    <row r="441" spans="1:6" ht="13.5">
      <c r="A441" s="25"/>
      <c r="B441" s="25"/>
      <c r="C441" s="25"/>
      <c r="D441" s="25"/>
      <c r="F441" s="25"/>
    </row>
    <row r="442" spans="1:6" ht="13.5">
      <c r="A442" s="25"/>
      <c r="B442" s="25"/>
      <c r="C442" s="25"/>
      <c r="D442" s="25"/>
      <c r="F442" s="25"/>
    </row>
    <row r="443" spans="1:6" ht="13.5">
      <c r="A443" s="25"/>
      <c r="B443" s="25"/>
      <c r="C443" s="25"/>
      <c r="D443" s="25"/>
      <c r="F443" s="25"/>
    </row>
    <row r="444" spans="1:6" ht="13.5">
      <c r="A444" s="25"/>
      <c r="B444" s="25"/>
      <c r="C444" s="25"/>
      <c r="D444" s="25"/>
      <c r="F444" s="25"/>
    </row>
    <row r="445" spans="1:6" ht="13.5">
      <c r="A445" s="25"/>
      <c r="B445" s="25"/>
      <c r="C445" s="25"/>
      <c r="D445" s="25"/>
      <c r="F445" s="25"/>
    </row>
    <row r="446" spans="1:6" ht="13.5">
      <c r="A446" s="25"/>
      <c r="B446" s="25"/>
      <c r="C446" s="25"/>
      <c r="D446" s="25"/>
      <c r="F446" s="25"/>
    </row>
    <row r="447" spans="1:6" ht="13.5">
      <c r="A447" s="25"/>
      <c r="B447" s="25"/>
      <c r="C447" s="25"/>
      <c r="D447" s="25"/>
      <c r="F447" s="25"/>
    </row>
    <row r="448" spans="1:6" ht="13.5">
      <c r="A448" s="25"/>
      <c r="B448" s="25"/>
      <c r="C448" s="25"/>
      <c r="D448" s="25"/>
      <c r="F448" s="25"/>
    </row>
    <row r="449" spans="1:6" ht="13.5">
      <c r="A449" s="25"/>
      <c r="B449" s="25"/>
      <c r="C449" s="25"/>
      <c r="D449" s="25"/>
      <c r="F449" s="25"/>
    </row>
    <row r="450" spans="1:6" ht="13.5">
      <c r="A450" s="25"/>
      <c r="B450" s="25"/>
      <c r="C450" s="25"/>
      <c r="D450" s="25"/>
      <c r="F450" s="25"/>
    </row>
    <row r="451" spans="1:6" ht="13.5">
      <c r="A451" s="25"/>
      <c r="B451" s="25"/>
      <c r="C451" s="25"/>
      <c r="D451" s="25"/>
      <c r="F451" s="25"/>
    </row>
    <row r="452" spans="1:6" ht="13.5">
      <c r="A452" s="25"/>
      <c r="B452" s="25"/>
      <c r="C452" s="25"/>
      <c r="D452" s="25"/>
      <c r="F452" s="25"/>
    </row>
    <row r="453" spans="1:6" ht="13.5">
      <c r="A453" s="25"/>
      <c r="B453" s="25"/>
      <c r="C453" s="25"/>
      <c r="D453" s="25"/>
      <c r="F453" s="25"/>
    </row>
    <row r="454" spans="1:6" ht="13.5">
      <c r="A454" s="25"/>
      <c r="B454" s="25"/>
      <c r="C454" s="25"/>
      <c r="D454" s="25"/>
      <c r="F454" s="25"/>
    </row>
    <row r="455" spans="1:6" ht="13.5">
      <c r="A455" s="25"/>
      <c r="B455" s="25"/>
      <c r="C455" s="25"/>
      <c r="D455" s="25"/>
      <c r="F455" s="25"/>
    </row>
    <row r="456" spans="1:6" ht="13.5">
      <c r="A456" s="25"/>
      <c r="B456" s="25"/>
      <c r="C456" s="25"/>
      <c r="D456" s="25"/>
      <c r="F456" s="25"/>
    </row>
    <row r="457" spans="1:6" ht="13.5">
      <c r="A457" s="25"/>
      <c r="B457" s="25"/>
      <c r="C457" s="25"/>
      <c r="D457" s="25"/>
      <c r="F457" s="25"/>
    </row>
    <row r="458" spans="1:6" ht="13.5">
      <c r="A458" s="25"/>
      <c r="B458" s="25"/>
      <c r="C458" s="25"/>
      <c r="D458" s="25"/>
      <c r="F458" s="25"/>
    </row>
    <row r="459" spans="1:6" ht="13.5">
      <c r="A459" s="25"/>
      <c r="B459" s="25"/>
      <c r="C459" s="25"/>
      <c r="D459" s="25"/>
      <c r="F459" s="25"/>
    </row>
    <row r="460" spans="1:6" ht="13.5">
      <c r="A460" s="25"/>
      <c r="B460" s="25"/>
      <c r="C460" s="25"/>
      <c r="D460" s="25"/>
      <c r="F460" s="25"/>
    </row>
    <row r="461" spans="1:6" ht="13.5">
      <c r="A461" s="25"/>
      <c r="B461" s="25"/>
      <c r="C461" s="25"/>
      <c r="D461" s="25"/>
      <c r="F461" s="25"/>
    </row>
    <row r="462" spans="1:6" ht="13.5">
      <c r="A462" s="25"/>
      <c r="B462" s="25"/>
      <c r="C462" s="25"/>
      <c r="D462" s="25"/>
      <c r="F462" s="25"/>
    </row>
    <row r="463" spans="1:6" ht="13.5">
      <c r="A463" s="25"/>
      <c r="B463" s="25"/>
      <c r="C463" s="25"/>
      <c r="D463" s="25"/>
      <c r="F463" s="25"/>
    </row>
    <row r="464" spans="1:6" ht="13.5">
      <c r="A464" s="25"/>
      <c r="B464" s="25"/>
      <c r="C464" s="25"/>
      <c r="D464" s="25"/>
      <c r="F464" s="25"/>
    </row>
    <row r="465" spans="1:6" ht="13.5">
      <c r="A465" s="25"/>
      <c r="B465" s="25"/>
      <c r="C465" s="25"/>
      <c r="D465" s="25"/>
      <c r="F465" s="25"/>
    </row>
    <row r="466" spans="1:6" ht="13.5">
      <c r="A466" s="25"/>
      <c r="B466" s="25"/>
      <c r="C466" s="25"/>
      <c r="D466" s="25"/>
      <c r="F466" s="25"/>
    </row>
    <row r="467" spans="1:6" ht="13.5">
      <c r="A467" s="25"/>
      <c r="B467" s="25"/>
      <c r="C467" s="25"/>
      <c r="D467" s="25"/>
      <c r="F467" s="25"/>
    </row>
    <row r="468" spans="1:6" ht="13.5">
      <c r="A468" s="25"/>
      <c r="B468" s="25"/>
      <c r="C468" s="25"/>
      <c r="D468" s="25"/>
      <c r="F468" s="25"/>
    </row>
    <row r="469" spans="1:6" ht="13.5">
      <c r="A469" s="25"/>
      <c r="B469" s="25"/>
      <c r="C469" s="25"/>
      <c r="D469" s="25"/>
      <c r="F469" s="25"/>
    </row>
    <row r="470" spans="1:6" ht="13.5">
      <c r="A470" s="25"/>
      <c r="B470" s="25"/>
      <c r="C470" s="25"/>
      <c r="D470" s="25"/>
      <c r="F470" s="25"/>
    </row>
    <row r="471" spans="1:6" ht="13.5">
      <c r="A471" s="25"/>
      <c r="B471" s="25"/>
      <c r="C471" s="25"/>
      <c r="D471" s="25"/>
      <c r="F471" s="25"/>
    </row>
    <row r="472" spans="1:6" ht="13.5">
      <c r="A472" s="25"/>
      <c r="B472" s="25"/>
      <c r="C472" s="25"/>
      <c r="D472" s="25"/>
      <c r="F472" s="25"/>
    </row>
    <row r="473" spans="1:6" ht="13.5">
      <c r="A473" s="25"/>
      <c r="B473" s="25"/>
      <c r="C473" s="25"/>
      <c r="D473" s="25"/>
      <c r="F473" s="25"/>
    </row>
    <row r="474" spans="1:6" ht="13.5">
      <c r="A474" s="25"/>
      <c r="B474" s="25"/>
      <c r="C474" s="25"/>
      <c r="D474" s="25"/>
      <c r="F474" s="25"/>
    </row>
    <row r="475" spans="1:6" ht="13.5">
      <c r="A475" s="25"/>
      <c r="B475" s="25"/>
      <c r="C475" s="25"/>
      <c r="D475" s="25"/>
      <c r="F475" s="25"/>
    </row>
    <row r="476" spans="1:6" ht="13.5">
      <c r="A476" s="25"/>
      <c r="B476" s="25"/>
      <c r="C476" s="25"/>
      <c r="D476" s="25"/>
      <c r="F476" s="25"/>
    </row>
    <row r="477" spans="1:6" ht="13.5">
      <c r="A477" s="25"/>
      <c r="B477" s="25"/>
      <c r="C477" s="25"/>
      <c r="D477" s="25"/>
      <c r="F477" s="25"/>
    </row>
    <row r="478" spans="1:6" ht="13.5">
      <c r="A478" s="25"/>
      <c r="B478" s="25"/>
      <c r="C478" s="25"/>
      <c r="D478" s="25"/>
      <c r="F478" s="25"/>
    </row>
    <row r="479" spans="1:6" ht="13.5">
      <c r="A479" s="25"/>
      <c r="B479" s="25"/>
      <c r="C479" s="25"/>
      <c r="D479" s="25"/>
      <c r="F479" s="25"/>
    </row>
    <row r="480" spans="1:6" ht="13.5">
      <c r="A480" s="25"/>
      <c r="B480" s="25"/>
      <c r="C480" s="25"/>
      <c r="D480" s="25"/>
      <c r="F480" s="25"/>
    </row>
    <row r="481" spans="1:6" ht="13.5">
      <c r="A481" s="25"/>
      <c r="B481" s="25"/>
      <c r="C481" s="25"/>
      <c r="D481" s="25"/>
      <c r="F481" s="25"/>
    </row>
    <row r="482" spans="1:6" ht="13.5">
      <c r="A482" s="25"/>
      <c r="B482" s="25"/>
      <c r="C482" s="25"/>
      <c r="D482" s="25"/>
      <c r="F482" s="25"/>
    </row>
    <row r="483" spans="1:6" ht="13.5">
      <c r="A483" s="25"/>
      <c r="B483" s="25"/>
      <c r="C483" s="25"/>
      <c r="D483" s="25"/>
      <c r="F483" s="25"/>
    </row>
    <row r="484" spans="1:6" ht="13.5">
      <c r="A484" s="25"/>
      <c r="B484" s="25"/>
      <c r="C484" s="25"/>
      <c r="D484" s="25"/>
      <c r="F484" s="25"/>
    </row>
    <row r="485" spans="1:6" ht="13.5">
      <c r="A485" s="25"/>
      <c r="B485" s="25"/>
      <c r="C485" s="25"/>
      <c r="D485" s="25"/>
      <c r="F485" s="25"/>
    </row>
    <row r="486" spans="1:6" ht="13.5">
      <c r="A486" s="25"/>
      <c r="B486" s="25"/>
      <c r="C486" s="25"/>
      <c r="D486" s="25"/>
      <c r="F486" s="25"/>
    </row>
    <row r="487" spans="1:6" ht="13.5">
      <c r="A487" s="25"/>
      <c r="B487" s="25"/>
      <c r="C487" s="25"/>
      <c r="D487" s="25"/>
      <c r="F487" s="25"/>
    </row>
    <row r="488" spans="1:6" ht="13.5">
      <c r="A488" s="25"/>
      <c r="B488" s="25"/>
      <c r="C488" s="25"/>
      <c r="D488" s="25"/>
      <c r="F488" s="25"/>
    </row>
    <row r="489" spans="1:6" ht="13.5">
      <c r="A489" s="25"/>
      <c r="B489" s="25"/>
      <c r="C489" s="25"/>
      <c r="D489" s="25"/>
      <c r="F489" s="25"/>
    </row>
    <row r="490" spans="1:6" ht="13.5">
      <c r="A490" s="25"/>
      <c r="B490" s="25"/>
      <c r="C490" s="25"/>
      <c r="D490" s="25"/>
      <c r="F490" s="25"/>
    </row>
    <row r="491" spans="1:6" ht="13.5">
      <c r="A491" s="25"/>
      <c r="B491" s="25"/>
      <c r="C491" s="25"/>
      <c r="D491" s="25"/>
      <c r="F491" s="25"/>
    </row>
    <row r="492" spans="1:6" ht="13.5">
      <c r="A492" s="25"/>
      <c r="B492" s="25"/>
      <c r="C492" s="25"/>
      <c r="D492" s="25"/>
      <c r="F492" s="25"/>
    </row>
    <row r="493" spans="1:6" ht="13.5">
      <c r="A493" s="25"/>
      <c r="B493" s="25"/>
      <c r="C493" s="25"/>
      <c r="D493" s="25"/>
      <c r="F493" s="25"/>
    </row>
    <row r="494" spans="1:6" ht="13.5">
      <c r="A494" s="25"/>
      <c r="B494" s="25"/>
      <c r="C494" s="25"/>
      <c r="D494" s="25"/>
      <c r="F494" s="25"/>
    </row>
    <row r="495" spans="1:6" ht="13.5">
      <c r="A495" s="25"/>
      <c r="B495" s="25"/>
      <c r="C495" s="25"/>
      <c r="D495" s="25"/>
      <c r="F495" s="25"/>
    </row>
    <row r="496" spans="1:6" ht="13.5">
      <c r="A496" s="25"/>
      <c r="B496" s="25"/>
      <c r="C496" s="25"/>
      <c r="D496" s="25"/>
      <c r="F496" s="25"/>
    </row>
    <row r="497" spans="1:6" ht="13.5">
      <c r="A497" s="25"/>
      <c r="B497" s="25"/>
      <c r="C497" s="25"/>
      <c r="D497" s="25"/>
      <c r="F497" s="25"/>
    </row>
    <row r="498" spans="1:6" ht="13.5">
      <c r="A498" s="25"/>
      <c r="B498" s="25"/>
      <c r="C498" s="25"/>
      <c r="D498" s="25"/>
      <c r="F498" s="25"/>
    </row>
    <row r="499" spans="1:6" ht="13.5">
      <c r="A499" s="25"/>
      <c r="B499" s="25"/>
      <c r="C499" s="25"/>
      <c r="D499" s="25"/>
      <c r="F499" s="25"/>
    </row>
    <row r="500" spans="1:6" ht="13.5">
      <c r="A500" s="25"/>
      <c r="B500" s="25"/>
      <c r="C500" s="25"/>
      <c r="D500" s="25"/>
      <c r="F500" s="25"/>
    </row>
    <row r="501" spans="1:6" ht="13.5">
      <c r="A501" s="25"/>
      <c r="B501" s="25"/>
      <c r="C501" s="25"/>
      <c r="D501" s="25"/>
      <c r="F501" s="25"/>
    </row>
    <row r="502" spans="1:6" ht="13.5">
      <c r="A502" s="25"/>
      <c r="B502" s="25"/>
      <c r="C502" s="25"/>
      <c r="D502" s="25"/>
      <c r="F502" s="25"/>
    </row>
    <row r="503" spans="1:6" ht="13.5">
      <c r="A503" s="25"/>
      <c r="B503" s="25"/>
      <c r="C503" s="25"/>
      <c r="D503" s="25"/>
      <c r="F503" s="25"/>
    </row>
    <row r="504" spans="1:6" ht="13.5">
      <c r="A504" s="25"/>
      <c r="B504" s="25"/>
      <c r="C504" s="25"/>
      <c r="D504" s="25"/>
      <c r="F504" s="25"/>
    </row>
    <row r="505" spans="1:6" ht="13.5">
      <c r="A505" s="25"/>
      <c r="B505" s="25"/>
      <c r="C505" s="25"/>
      <c r="D505" s="25"/>
      <c r="F505" s="25"/>
    </row>
    <row r="506" spans="1:6" ht="13.5">
      <c r="A506" s="25"/>
      <c r="B506" s="25"/>
      <c r="C506" s="25"/>
      <c r="D506" s="25"/>
      <c r="F506" s="25"/>
    </row>
    <row r="507" spans="1:6" ht="13.5">
      <c r="A507" s="25"/>
      <c r="B507" s="25"/>
      <c r="C507" s="25"/>
      <c r="D507" s="25"/>
      <c r="F507" s="25"/>
    </row>
    <row r="508" spans="1:6" ht="13.5">
      <c r="A508" s="25"/>
      <c r="B508" s="25"/>
      <c r="C508" s="25"/>
      <c r="D508" s="25"/>
      <c r="F508" s="25"/>
    </row>
    <row r="509" spans="1:6" ht="13.5">
      <c r="A509" s="25"/>
      <c r="B509" s="25"/>
      <c r="C509" s="25"/>
      <c r="D509" s="25"/>
      <c r="F509" s="25"/>
    </row>
    <row r="510" spans="1:6" ht="13.5">
      <c r="A510" s="25"/>
      <c r="B510" s="25"/>
      <c r="C510" s="25"/>
      <c r="D510" s="25"/>
      <c r="F510" s="25"/>
    </row>
    <row r="511" spans="1:6" ht="13.5">
      <c r="A511" s="25"/>
      <c r="B511" s="25"/>
      <c r="C511" s="25"/>
      <c r="D511" s="25"/>
      <c r="F511" s="25"/>
    </row>
    <row r="512" spans="1:6" ht="13.5">
      <c r="A512" s="25"/>
      <c r="B512" s="25"/>
      <c r="C512" s="25"/>
      <c r="D512" s="25"/>
      <c r="F512" s="25"/>
    </row>
    <row r="513" spans="1:6" ht="13.5">
      <c r="A513" s="25"/>
      <c r="B513" s="25"/>
      <c r="C513" s="25"/>
      <c r="D513" s="25"/>
      <c r="F513" s="25"/>
    </row>
    <row r="514" spans="1:6" ht="13.5">
      <c r="A514" s="25"/>
      <c r="B514" s="25"/>
      <c r="C514" s="25"/>
      <c r="D514" s="25"/>
      <c r="F514" s="25"/>
    </row>
    <row r="515" spans="1:6" ht="13.5">
      <c r="A515" s="25"/>
      <c r="B515" s="25"/>
      <c r="C515" s="25"/>
      <c r="D515" s="25"/>
      <c r="F515" s="25"/>
    </row>
    <row r="516" spans="1:6" ht="13.5">
      <c r="A516" s="25"/>
      <c r="B516" s="25"/>
      <c r="C516" s="25"/>
      <c r="D516" s="25"/>
      <c r="F516" s="25"/>
    </row>
    <row r="517" spans="1:6" ht="13.5">
      <c r="A517" s="25"/>
      <c r="B517" s="25"/>
      <c r="C517" s="25"/>
      <c r="D517" s="25"/>
      <c r="F517" s="25"/>
    </row>
    <row r="518" spans="1:6" ht="13.5">
      <c r="A518" s="25"/>
      <c r="B518" s="25"/>
      <c r="C518" s="25"/>
      <c r="D518" s="25"/>
      <c r="F518" s="25"/>
    </row>
    <row r="519" spans="1:6" ht="13.5">
      <c r="A519" s="25"/>
      <c r="B519" s="25"/>
      <c r="C519" s="25"/>
      <c r="D519" s="25"/>
      <c r="F519" s="25"/>
    </row>
    <row r="520" spans="1:6" ht="13.5">
      <c r="A520" s="25"/>
      <c r="B520" s="25"/>
      <c r="C520" s="25"/>
      <c r="D520" s="25"/>
      <c r="F520" s="25"/>
    </row>
    <row r="521" spans="1:6" ht="13.5">
      <c r="A521" s="25"/>
      <c r="B521" s="25"/>
      <c r="C521" s="25"/>
      <c r="D521" s="25"/>
      <c r="F521" s="25"/>
    </row>
    <row r="522" spans="1:6" ht="13.5">
      <c r="A522" s="25"/>
      <c r="B522" s="25"/>
      <c r="C522" s="25"/>
      <c r="D522" s="25"/>
      <c r="F522" s="25"/>
    </row>
    <row r="523" spans="1:6" ht="13.5">
      <c r="A523" s="25"/>
      <c r="B523" s="25"/>
      <c r="C523" s="25"/>
      <c r="D523" s="25"/>
      <c r="F523" s="25"/>
    </row>
    <row r="524" spans="1:6" ht="13.5">
      <c r="A524" s="25"/>
      <c r="B524" s="25"/>
      <c r="C524" s="25"/>
      <c r="D524" s="25"/>
      <c r="F524" s="25"/>
    </row>
    <row r="525" spans="1:6" ht="13.5">
      <c r="A525" s="25"/>
      <c r="B525" s="25"/>
      <c r="C525" s="25"/>
      <c r="D525" s="25"/>
      <c r="F525" s="25"/>
    </row>
    <row r="526" spans="1:6" ht="13.5">
      <c r="A526" s="25"/>
      <c r="B526" s="25"/>
      <c r="C526" s="25"/>
      <c r="D526" s="25"/>
      <c r="F526" s="25"/>
    </row>
    <row r="527" spans="1:6" ht="13.5">
      <c r="A527" s="25"/>
      <c r="B527" s="25"/>
      <c r="C527" s="25"/>
      <c r="D527" s="25"/>
      <c r="F527" s="25"/>
    </row>
    <row r="528" spans="1:6" ht="13.5">
      <c r="A528" s="25"/>
      <c r="B528" s="25"/>
      <c r="C528" s="25"/>
      <c r="D528" s="25"/>
      <c r="F528" s="25"/>
    </row>
    <row r="529" spans="1:6" ht="13.5">
      <c r="A529" s="25"/>
      <c r="B529" s="25"/>
      <c r="C529" s="25"/>
      <c r="D529" s="25"/>
      <c r="F529" s="25"/>
    </row>
    <row r="530" spans="1:6" ht="13.5">
      <c r="A530" s="25"/>
      <c r="B530" s="25"/>
      <c r="C530" s="25"/>
      <c r="D530" s="25"/>
      <c r="F530" s="25"/>
    </row>
    <row r="531" spans="1:6" ht="13.5">
      <c r="A531" s="25"/>
      <c r="B531" s="25"/>
      <c r="C531" s="25"/>
      <c r="D531" s="25"/>
      <c r="F531" s="25"/>
    </row>
    <row r="532" spans="1:6" ht="13.5">
      <c r="A532" s="25"/>
      <c r="B532" s="25"/>
      <c r="C532" s="25"/>
      <c r="D532" s="25"/>
      <c r="F532" s="25"/>
    </row>
    <row r="533" spans="1:6" ht="13.5">
      <c r="A533" s="25"/>
      <c r="B533" s="25"/>
      <c r="C533" s="25"/>
      <c r="D533" s="25"/>
      <c r="F533" s="25"/>
    </row>
    <row r="534" spans="1:6" ht="13.5">
      <c r="A534" s="25"/>
      <c r="B534" s="25"/>
      <c r="C534" s="25"/>
      <c r="D534" s="25"/>
      <c r="F534" s="25"/>
    </row>
    <row r="535" spans="1:6" ht="13.5">
      <c r="A535" s="25"/>
      <c r="B535" s="25"/>
      <c r="C535" s="25"/>
      <c r="D535" s="25"/>
      <c r="F535" s="25"/>
    </row>
    <row r="536" spans="1:6" ht="13.5">
      <c r="A536" s="25"/>
      <c r="B536" s="25"/>
      <c r="C536" s="25"/>
      <c r="D536" s="25"/>
      <c r="F536" s="25"/>
    </row>
    <row r="537" spans="1:6" ht="13.5">
      <c r="A537" s="25"/>
      <c r="B537" s="25"/>
      <c r="C537" s="25"/>
      <c r="D537" s="25"/>
      <c r="F537" s="25"/>
    </row>
    <row r="538" spans="1:6" ht="13.5">
      <c r="A538" s="25"/>
      <c r="B538" s="25"/>
      <c r="C538" s="25"/>
      <c r="D538" s="25"/>
      <c r="F538" s="25"/>
    </row>
    <row r="539" spans="1:6" ht="13.5">
      <c r="A539" s="25"/>
      <c r="B539" s="25"/>
      <c r="C539" s="25"/>
      <c r="D539" s="25"/>
      <c r="F539" s="25"/>
    </row>
    <row r="540" spans="1:6" ht="13.5">
      <c r="A540" s="25"/>
      <c r="B540" s="25"/>
      <c r="C540" s="25"/>
      <c r="D540" s="25"/>
      <c r="F540" s="25"/>
    </row>
    <row r="541" spans="1:6" ht="13.5">
      <c r="A541" s="25"/>
      <c r="B541" s="25"/>
      <c r="C541" s="25"/>
      <c r="D541" s="25"/>
      <c r="F541" s="25"/>
    </row>
    <row r="542" spans="1:6" ht="13.5">
      <c r="A542" s="25"/>
      <c r="B542" s="25"/>
      <c r="C542" s="25"/>
      <c r="D542" s="25"/>
      <c r="F542" s="25"/>
    </row>
    <row r="543" spans="1:6" ht="13.5">
      <c r="A543" s="25"/>
      <c r="B543" s="25"/>
      <c r="C543" s="25"/>
      <c r="D543" s="25"/>
      <c r="F543" s="25"/>
    </row>
    <row r="544" spans="1:6" ht="13.5">
      <c r="A544" s="25"/>
      <c r="B544" s="25"/>
      <c r="C544" s="25"/>
      <c r="D544" s="25"/>
      <c r="F544" s="25"/>
    </row>
    <row r="545" spans="1:6" ht="13.5">
      <c r="A545" s="25"/>
      <c r="B545" s="25"/>
      <c r="C545" s="25"/>
      <c r="D545" s="25"/>
      <c r="F545" s="25"/>
    </row>
    <row r="546" spans="1:6" ht="13.5">
      <c r="A546" s="25"/>
      <c r="B546" s="25"/>
      <c r="C546" s="25"/>
      <c r="D546" s="25"/>
      <c r="F546" s="25"/>
    </row>
    <row r="547" spans="1:6" ht="13.5">
      <c r="A547" s="25"/>
      <c r="B547" s="25"/>
      <c r="C547" s="25"/>
      <c r="D547" s="25"/>
      <c r="F547" s="25"/>
    </row>
    <row r="548" spans="1:6" ht="13.5">
      <c r="A548" s="25"/>
      <c r="B548" s="25"/>
      <c r="C548" s="25"/>
      <c r="D548" s="25"/>
      <c r="F548" s="25"/>
    </row>
    <row r="549" spans="1:6" ht="13.5">
      <c r="A549" s="25"/>
      <c r="B549" s="25"/>
      <c r="C549" s="25"/>
      <c r="D549" s="25"/>
      <c r="F549" s="25"/>
    </row>
    <row r="550" spans="1:6" ht="13.5">
      <c r="A550" s="25"/>
      <c r="B550" s="25"/>
      <c r="C550" s="25"/>
      <c r="D550" s="25"/>
      <c r="F550" s="25"/>
    </row>
    <row r="551" spans="1:6" ht="13.5">
      <c r="A551" s="25"/>
      <c r="B551" s="25"/>
      <c r="C551" s="25"/>
      <c r="D551" s="25"/>
      <c r="F551" s="25"/>
    </row>
    <row r="552" spans="1:6" ht="13.5">
      <c r="A552" s="25"/>
      <c r="B552" s="25"/>
      <c r="C552" s="25"/>
      <c r="D552" s="25"/>
      <c r="F552" s="25"/>
    </row>
    <row r="553" spans="1:6" ht="13.5">
      <c r="A553" s="25"/>
      <c r="B553" s="25"/>
      <c r="C553" s="25"/>
      <c r="D553" s="25"/>
      <c r="F553" s="25"/>
    </row>
    <row r="554" spans="1:6" ht="13.5">
      <c r="A554" s="25"/>
      <c r="B554" s="25"/>
      <c r="C554" s="25"/>
      <c r="D554" s="25"/>
      <c r="F554" s="25"/>
    </row>
    <row r="555" spans="1:6" ht="13.5">
      <c r="A555" s="25"/>
      <c r="B555" s="25"/>
      <c r="C555" s="25"/>
      <c r="D555" s="25"/>
      <c r="F555" s="25"/>
    </row>
    <row r="556" spans="1:6" ht="13.5">
      <c r="A556" s="25"/>
      <c r="B556" s="25"/>
      <c r="C556" s="25"/>
      <c r="D556" s="25"/>
      <c r="F556" s="25"/>
    </row>
    <row r="557" spans="1:6" ht="13.5">
      <c r="A557" s="25"/>
      <c r="B557" s="25"/>
      <c r="C557" s="25"/>
      <c r="D557" s="25"/>
      <c r="F557" s="25"/>
    </row>
    <row r="558" spans="1:6" ht="13.5">
      <c r="A558" s="25"/>
      <c r="B558" s="25"/>
      <c r="C558" s="25"/>
      <c r="D558" s="25"/>
      <c r="F558" s="25"/>
    </row>
    <row r="559" spans="1:6" ht="13.5">
      <c r="A559" s="25"/>
      <c r="B559" s="25"/>
      <c r="C559" s="25"/>
      <c r="D559" s="25"/>
      <c r="F559" s="25"/>
    </row>
    <row r="560" spans="1:6" ht="13.5">
      <c r="A560" s="25"/>
      <c r="B560" s="25"/>
      <c r="C560" s="25"/>
      <c r="D560" s="25"/>
      <c r="F560" s="25"/>
    </row>
    <row r="561" spans="1:6" ht="13.5">
      <c r="A561" s="25"/>
      <c r="B561" s="25"/>
      <c r="C561" s="25"/>
      <c r="D561" s="25"/>
      <c r="F561" s="25"/>
    </row>
    <row r="562" spans="1:6" ht="13.5">
      <c r="A562" s="25"/>
      <c r="B562" s="25"/>
      <c r="C562" s="25"/>
      <c r="D562" s="25"/>
      <c r="F562" s="25"/>
    </row>
    <row r="563" spans="1:6" ht="13.5">
      <c r="A563" s="25"/>
      <c r="B563" s="25"/>
      <c r="C563" s="25"/>
      <c r="D563" s="25"/>
      <c r="F563" s="25"/>
    </row>
    <row r="564" spans="1:6" ht="13.5">
      <c r="A564" s="25"/>
      <c r="B564" s="25"/>
      <c r="C564" s="25"/>
      <c r="D564" s="25"/>
      <c r="F564" s="25"/>
    </row>
    <row r="565" spans="1:6" ht="13.5">
      <c r="A565" s="25"/>
      <c r="B565" s="25"/>
      <c r="C565" s="25"/>
      <c r="D565" s="25"/>
      <c r="F565" s="25"/>
    </row>
    <row r="566" spans="1:6" ht="13.5">
      <c r="A566" s="25"/>
      <c r="B566" s="25"/>
      <c r="C566" s="25"/>
      <c r="D566" s="25"/>
      <c r="F566" s="25"/>
    </row>
    <row r="567" spans="1:6" ht="13.5">
      <c r="A567" s="25"/>
      <c r="B567" s="25"/>
      <c r="C567" s="25"/>
      <c r="D567" s="25"/>
      <c r="F567" s="25"/>
    </row>
    <row r="568" spans="1:6" ht="13.5">
      <c r="A568" s="25"/>
      <c r="B568" s="25"/>
      <c r="C568" s="25"/>
      <c r="D568" s="25"/>
      <c r="F568" s="25"/>
    </row>
    <row r="569" spans="1:6" ht="13.5">
      <c r="A569" s="25"/>
      <c r="B569" s="25"/>
      <c r="C569" s="25"/>
      <c r="D569" s="25"/>
      <c r="F569" s="25"/>
    </row>
    <row r="570" spans="1:6" ht="13.5">
      <c r="A570" s="25"/>
      <c r="B570" s="25"/>
      <c r="C570" s="25"/>
      <c r="D570" s="25"/>
      <c r="F570" s="25"/>
    </row>
    <row r="571" spans="1:6" ht="13.5">
      <c r="A571" s="25"/>
      <c r="B571" s="25"/>
      <c r="C571" s="25"/>
      <c r="D571" s="25"/>
      <c r="F571" s="25"/>
    </row>
    <row r="572" spans="1:6" ht="13.5">
      <c r="A572" s="25"/>
      <c r="B572" s="25"/>
      <c r="C572" s="25"/>
      <c r="D572" s="25"/>
      <c r="F572" s="25"/>
    </row>
    <row r="573" spans="1:6" ht="13.5">
      <c r="A573" s="25"/>
      <c r="B573" s="25"/>
      <c r="C573" s="25"/>
      <c r="D573" s="25"/>
      <c r="F573" s="25"/>
    </row>
    <row r="574" spans="1:6" ht="13.5">
      <c r="A574" s="25"/>
      <c r="B574" s="25"/>
      <c r="C574" s="25"/>
      <c r="D574" s="25"/>
      <c r="F574" s="25"/>
    </row>
    <row r="575" spans="1:6" ht="13.5">
      <c r="A575" s="25"/>
      <c r="B575" s="25"/>
      <c r="C575" s="25"/>
      <c r="D575" s="25"/>
      <c r="F575" s="25"/>
    </row>
    <row r="576" spans="1:6" ht="13.5">
      <c r="A576" s="25"/>
      <c r="B576" s="25"/>
      <c r="C576" s="25"/>
      <c r="D576" s="25"/>
      <c r="F576" s="25"/>
    </row>
    <row r="577" spans="1:6" ht="13.5">
      <c r="A577" s="25"/>
      <c r="B577" s="25"/>
      <c r="C577" s="25"/>
      <c r="D577" s="25"/>
      <c r="F577" s="25"/>
    </row>
    <row r="578" spans="1:6" ht="13.5">
      <c r="A578" s="25"/>
      <c r="B578" s="25"/>
      <c r="C578" s="25"/>
      <c r="D578" s="25"/>
      <c r="F578" s="25"/>
    </row>
    <row r="579" spans="1:6" ht="13.5">
      <c r="A579" s="25"/>
      <c r="B579" s="25"/>
      <c r="C579" s="25"/>
      <c r="D579" s="25"/>
      <c r="F579" s="25"/>
    </row>
    <row r="580" spans="1:6" ht="13.5">
      <c r="A580" s="25"/>
      <c r="B580" s="25"/>
      <c r="C580" s="25"/>
      <c r="D580" s="25"/>
      <c r="F580" s="25"/>
    </row>
    <row r="581" spans="1:6" ht="13.5">
      <c r="A581" s="25"/>
      <c r="B581" s="25"/>
      <c r="C581" s="25"/>
      <c r="D581" s="25"/>
      <c r="F581" s="25"/>
    </row>
    <row r="582" spans="1:6" ht="13.5">
      <c r="A582" s="25"/>
      <c r="B582" s="25"/>
      <c r="C582" s="25"/>
      <c r="D582" s="25"/>
      <c r="F582" s="25"/>
    </row>
    <row r="583" spans="1:6" ht="13.5">
      <c r="A583" s="25"/>
      <c r="B583" s="25"/>
      <c r="C583" s="25"/>
      <c r="D583" s="25"/>
      <c r="F583" s="25"/>
    </row>
    <row r="584" spans="1:6" ht="13.5">
      <c r="A584" s="25"/>
      <c r="B584" s="25"/>
      <c r="C584" s="25"/>
      <c r="D584" s="25"/>
      <c r="F584" s="25"/>
    </row>
    <row r="585" spans="1:6" ht="13.5">
      <c r="A585" s="25"/>
      <c r="B585" s="25"/>
      <c r="C585" s="25"/>
      <c r="D585" s="25"/>
      <c r="F585" s="25"/>
    </row>
    <row r="586" spans="1:6" ht="13.5">
      <c r="A586" s="25"/>
      <c r="B586" s="25"/>
      <c r="C586" s="25"/>
      <c r="D586" s="25"/>
      <c r="F586" s="25"/>
    </row>
    <row r="587" spans="1:6" ht="13.5">
      <c r="A587" s="25"/>
      <c r="B587" s="25"/>
      <c r="C587" s="25"/>
      <c r="D587" s="25"/>
      <c r="F587" s="25"/>
    </row>
    <row r="588" spans="1:6" ht="13.5">
      <c r="A588" s="25"/>
      <c r="B588" s="25"/>
      <c r="C588" s="25"/>
      <c r="D588" s="25"/>
      <c r="F588" s="25"/>
    </row>
    <row r="589" spans="1:6" ht="13.5">
      <c r="A589" s="25"/>
      <c r="B589" s="25"/>
      <c r="C589" s="25"/>
      <c r="D589" s="25"/>
      <c r="F589" s="25"/>
    </row>
    <row r="590" spans="1:6" ht="13.5">
      <c r="A590" s="25"/>
      <c r="B590" s="25"/>
      <c r="C590" s="25"/>
      <c r="D590" s="25"/>
      <c r="F590" s="25"/>
    </row>
    <row r="591" spans="1:6" ht="13.5">
      <c r="A591" s="25"/>
      <c r="B591" s="25"/>
      <c r="C591" s="25"/>
      <c r="D591" s="25"/>
      <c r="F591" s="25"/>
    </row>
    <row r="592" spans="1:6" ht="13.5">
      <c r="A592" s="25"/>
      <c r="B592" s="25"/>
      <c r="C592" s="25"/>
      <c r="D592" s="25"/>
      <c r="F592" s="25"/>
    </row>
    <row r="593" spans="1:6" ht="13.5">
      <c r="A593" s="25"/>
      <c r="B593" s="25"/>
      <c r="C593" s="25"/>
      <c r="D593" s="25"/>
      <c r="F593" s="25"/>
    </row>
    <row r="594" spans="1:6" ht="13.5">
      <c r="A594" s="25"/>
      <c r="B594" s="25"/>
      <c r="C594" s="25"/>
      <c r="D594" s="25"/>
      <c r="F594" s="25"/>
    </row>
    <row r="595" spans="1:6" ht="13.5">
      <c r="A595" s="25"/>
      <c r="B595" s="25"/>
      <c r="C595" s="25"/>
      <c r="D595" s="25"/>
      <c r="F595" s="25"/>
    </row>
    <row r="596" spans="1:6" ht="13.5">
      <c r="A596" s="25"/>
      <c r="B596" s="25"/>
      <c r="C596" s="25"/>
      <c r="D596" s="25"/>
      <c r="F596" s="25"/>
    </row>
    <row r="597" spans="1:6" ht="13.5">
      <c r="A597" s="25"/>
      <c r="B597" s="25"/>
      <c r="C597" s="25"/>
      <c r="D597" s="25"/>
      <c r="F597" s="25"/>
    </row>
    <row r="598" spans="1:6" ht="13.5">
      <c r="A598" s="25"/>
      <c r="B598" s="25"/>
      <c r="C598" s="25"/>
      <c r="D598" s="25"/>
      <c r="F598" s="25"/>
    </row>
    <row r="599" spans="1:6" ht="13.5">
      <c r="A599" s="25"/>
      <c r="B599" s="25"/>
      <c r="C599" s="25"/>
      <c r="D599" s="25"/>
      <c r="F599" s="25"/>
    </row>
    <row r="600" spans="1:6" ht="13.5">
      <c r="A600" s="25"/>
      <c r="B600" s="25"/>
      <c r="C600" s="25"/>
      <c r="D600" s="25"/>
      <c r="F600" s="25"/>
    </row>
    <row r="601" spans="1:6" ht="13.5">
      <c r="A601" s="25"/>
      <c r="B601" s="25"/>
      <c r="C601" s="25"/>
      <c r="D601" s="25"/>
      <c r="F601" s="25"/>
    </row>
    <row r="602" spans="1:6" ht="13.5">
      <c r="A602" s="25"/>
      <c r="B602" s="25"/>
      <c r="C602" s="25"/>
      <c r="D602" s="25"/>
      <c r="F602" s="25"/>
    </row>
    <row r="603" spans="1:6" ht="13.5">
      <c r="A603" s="25"/>
      <c r="B603" s="25"/>
      <c r="C603" s="25"/>
      <c r="D603" s="25"/>
      <c r="F603" s="25"/>
    </row>
    <row r="604" spans="1:6" ht="13.5">
      <c r="A604" s="25"/>
      <c r="B604" s="25"/>
      <c r="C604" s="25"/>
      <c r="D604" s="25"/>
      <c r="F604" s="25"/>
    </row>
    <row r="605" spans="1:6" ht="13.5">
      <c r="A605" s="25"/>
      <c r="B605" s="25"/>
      <c r="C605" s="25"/>
      <c r="D605" s="25"/>
      <c r="F605" s="25"/>
    </row>
    <row r="606" spans="1:6" ht="13.5">
      <c r="A606" s="25"/>
      <c r="B606" s="25"/>
      <c r="C606" s="25"/>
      <c r="D606" s="25"/>
      <c r="F606" s="25"/>
    </row>
    <row r="607" spans="1:6" ht="13.5">
      <c r="A607" s="25"/>
      <c r="B607" s="25"/>
      <c r="C607" s="25"/>
      <c r="D607" s="25"/>
      <c r="F607" s="25"/>
    </row>
    <row r="608" spans="1:6" ht="13.5">
      <c r="A608" s="25"/>
      <c r="B608" s="25"/>
      <c r="C608" s="25"/>
      <c r="D608" s="25"/>
      <c r="F608" s="25"/>
    </row>
    <row r="609" spans="1:6" ht="13.5">
      <c r="A609" s="25"/>
      <c r="B609" s="25"/>
      <c r="C609" s="25"/>
      <c r="D609" s="25"/>
      <c r="F609" s="25"/>
    </row>
    <row r="610" spans="1:6" ht="13.5">
      <c r="A610" s="25"/>
      <c r="B610" s="25"/>
      <c r="C610" s="25"/>
      <c r="D610" s="25"/>
      <c r="F610" s="25"/>
    </row>
    <row r="611" spans="1:6" ht="13.5">
      <c r="A611" s="25"/>
      <c r="B611" s="25"/>
      <c r="C611" s="25"/>
      <c r="D611" s="25"/>
      <c r="F611" s="25"/>
    </row>
    <row r="612" spans="1:6" ht="13.5">
      <c r="A612" s="25"/>
      <c r="B612" s="25"/>
      <c r="C612" s="25"/>
      <c r="D612" s="25"/>
      <c r="F612" s="25"/>
    </row>
    <row r="613" spans="1:6" ht="13.5">
      <c r="A613" s="25"/>
      <c r="B613" s="25"/>
      <c r="C613" s="25"/>
      <c r="D613" s="25"/>
      <c r="F613" s="25"/>
    </row>
    <row r="614" spans="1:6" ht="13.5">
      <c r="A614" s="25"/>
      <c r="B614" s="25"/>
      <c r="C614" s="25"/>
      <c r="D614" s="25"/>
      <c r="F614" s="25"/>
    </row>
    <row r="615" spans="1:6" ht="13.5">
      <c r="A615" s="25"/>
      <c r="B615" s="25"/>
      <c r="C615" s="25"/>
      <c r="D615" s="25"/>
      <c r="F615" s="25"/>
    </row>
    <row r="616" spans="1:6" ht="13.5">
      <c r="A616" s="25"/>
      <c r="B616" s="25"/>
      <c r="C616" s="25"/>
      <c r="D616" s="25"/>
      <c r="F616" s="25"/>
    </row>
    <row r="617" spans="1:6" ht="13.5">
      <c r="A617" s="25"/>
      <c r="B617" s="25"/>
      <c r="C617" s="25"/>
      <c r="D617" s="25"/>
      <c r="F617" s="25"/>
    </row>
    <row r="618" spans="1:6" ht="13.5">
      <c r="A618" s="25"/>
      <c r="B618" s="25"/>
      <c r="C618" s="25"/>
      <c r="D618" s="25"/>
      <c r="F618" s="25"/>
    </row>
    <row r="619" spans="1:6" ht="13.5">
      <c r="A619" s="25"/>
      <c r="B619" s="25"/>
      <c r="C619" s="25"/>
      <c r="D619" s="25"/>
      <c r="F619" s="25"/>
    </row>
    <row r="620" spans="1:6" ht="13.5">
      <c r="A620" s="25"/>
      <c r="B620" s="25"/>
      <c r="C620" s="25"/>
      <c r="D620" s="25"/>
      <c r="F620" s="25"/>
    </row>
    <row r="621" spans="1:6" ht="13.5">
      <c r="A621" s="25"/>
      <c r="B621" s="25"/>
      <c r="C621" s="25"/>
      <c r="D621" s="25"/>
      <c r="F621" s="25"/>
    </row>
    <row r="622" spans="1:6" ht="13.5">
      <c r="A622" s="25"/>
      <c r="B622" s="25"/>
      <c r="C622" s="25"/>
      <c r="D622" s="25"/>
      <c r="F622" s="25"/>
    </row>
    <row r="623" spans="1:6" ht="13.5">
      <c r="A623" s="25"/>
      <c r="B623" s="25"/>
      <c r="C623" s="25"/>
      <c r="D623" s="25"/>
      <c r="F623" s="25"/>
    </row>
    <row r="624" spans="1:6" ht="13.5">
      <c r="A624" s="25"/>
      <c r="B624" s="25"/>
      <c r="C624" s="25"/>
      <c r="D624" s="25"/>
      <c r="F624" s="25"/>
    </row>
    <row r="625" spans="1:6" ht="13.5">
      <c r="A625" s="25"/>
      <c r="B625" s="25"/>
      <c r="C625" s="25"/>
      <c r="D625" s="25"/>
      <c r="F625" s="25"/>
    </row>
    <row r="626" spans="1:6" ht="13.5">
      <c r="A626" s="25"/>
      <c r="B626" s="25"/>
      <c r="C626" s="25"/>
      <c r="D626" s="25"/>
      <c r="F626" s="25"/>
    </row>
    <row r="627" spans="1:6" ht="13.5">
      <c r="A627" s="25"/>
      <c r="B627" s="25"/>
      <c r="C627" s="25"/>
      <c r="D627" s="25"/>
      <c r="F627" s="25"/>
    </row>
    <row r="628" spans="1:6" ht="13.5">
      <c r="A628" s="25"/>
      <c r="B628" s="25"/>
      <c r="C628" s="25"/>
      <c r="D628" s="25"/>
      <c r="F628" s="25"/>
    </row>
    <row r="629" spans="1:6" ht="13.5">
      <c r="A629" s="25"/>
      <c r="B629" s="25"/>
      <c r="C629" s="25"/>
      <c r="D629" s="25"/>
      <c r="F629" s="25"/>
    </row>
    <row r="630" spans="1:6" ht="13.5">
      <c r="A630" s="25"/>
      <c r="B630" s="25"/>
      <c r="C630" s="25"/>
      <c r="D630" s="25"/>
      <c r="F630" s="25"/>
    </row>
    <row r="631" spans="1:6" ht="13.5">
      <c r="A631" s="25"/>
      <c r="B631" s="25"/>
      <c r="C631" s="25"/>
      <c r="D631" s="25"/>
      <c r="F631" s="25"/>
    </row>
    <row r="632" spans="1:6" ht="13.5">
      <c r="A632" s="25"/>
      <c r="B632" s="25"/>
      <c r="C632" s="25"/>
      <c r="D632" s="25"/>
      <c r="F632" s="25"/>
    </row>
    <row r="633" spans="1:6" ht="13.5">
      <c r="A633" s="25"/>
      <c r="B633" s="25"/>
      <c r="C633" s="25"/>
      <c r="D633" s="25"/>
      <c r="F633" s="25"/>
    </row>
    <row r="634" spans="1:6" ht="13.5">
      <c r="A634" s="25"/>
      <c r="B634" s="25"/>
      <c r="C634" s="25"/>
      <c r="D634" s="25"/>
      <c r="F634" s="25"/>
    </row>
    <row r="635" spans="1:6" ht="13.5">
      <c r="A635" s="25"/>
      <c r="B635" s="25"/>
      <c r="C635" s="25"/>
      <c r="D635" s="25"/>
      <c r="F635" s="25"/>
    </row>
    <row r="636" spans="1:6" ht="13.5">
      <c r="A636" s="25"/>
      <c r="B636" s="25"/>
      <c r="C636" s="25"/>
      <c r="D636" s="25"/>
      <c r="F636" s="25"/>
    </row>
    <row r="637" spans="1:6" ht="13.5">
      <c r="A637" s="25"/>
      <c r="B637" s="25"/>
      <c r="C637" s="25"/>
      <c r="D637" s="25"/>
      <c r="F637" s="25"/>
    </row>
    <row r="638" spans="1:6" ht="13.5">
      <c r="A638" s="25"/>
      <c r="B638" s="25"/>
      <c r="C638" s="25"/>
      <c r="D638" s="25"/>
      <c r="F638" s="25"/>
    </row>
    <row r="639" spans="1:6" ht="13.5">
      <c r="A639" s="25"/>
      <c r="B639" s="25"/>
      <c r="C639" s="25"/>
      <c r="D639" s="25"/>
      <c r="F639" s="25"/>
    </row>
    <row r="640" spans="1:6" ht="13.5">
      <c r="A640" s="25"/>
      <c r="B640" s="25"/>
      <c r="C640" s="25"/>
      <c r="D640" s="25"/>
      <c r="F640" s="25"/>
    </row>
    <row r="641" spans="1:6" ht="13.5">
      <c r="A641" s="25"/>
      <c r="B641" s="25"/>
      <c r="C641" s="25"/>
      <c r="D641" s="25"/>
      <c r="F641" s="25"/>
    </row>
    <row r="642" spans="1:6" ht="13.5">
      <c r="A642" s="25"/>
      <c r="B642" s="25"/>
      <c r="C642" s="25"/>
      <c r="D642" s="25"/>
      <c r="F642" s="25"/>
    </row>
    <row r="643" spans="1:6" ht="13.5">
      <c r="A643" s="25"/>
      <c r="B643" s="25"/>
      <c r="C643" s="25"/>
      <c r="D643" s="25"/>
      <c r="F643" s="25"/>
    </row>
    <row r="644" spans="1:6" ht="13.5">
      <c r="A644" s="25"/>
      <c r="B644" s="25"/>
      <c r="C644" s="25"/>
      <c r="D644" s="25"/>
      <c r="F644" s="25"/>
    </row>
    <row r="645" spans="1:6" ht="13.5">
      <c r="A645" s="25"/>
      <c r="B645" s="25"/>
      <c r="C645" s="25"/>
      <c r="D645" s="25"/>
      <c r="F645" s="25"/>
    </row>
    <row r="646" spans="1:6" ht="13.5">
      <c r="A646" s="25"/>
      <c r="B646" s="25"/>
      <c r="C646" s="25"/>
      <c r="D646" s="25"/>
      <c r="F646" s="25"/>
    </row>
    <row r="647" spans="1:6" ht="13.5">
      <c r="A647" s="25"/>
      <c r="B647" s="25"/>
      <c r="C647" s="25"/>
      <c r="D647" s="25"/>
      <c r="F647" s="25"/>
    </row>
    <row r="648" spans="1:6" ht="13.5">
      <c r="A648" s="25"/>
      <c r="B648" s="25"/>
      <c r="C648" s="25"/>
      <c r="D648" s="25"/>
      <c r="F648" s="25"/>
    </row>
    <row r="649" spans="1:6" ht="13.5">
      <c r="A649" s="25"/>
      <c r="B649" s="25"/>
      <c r="C649" s="25"/>
      <c r="D649" s="25"/>
      <c r="F649" s="25"/>
    </row>
    <row r="650" spans="1:6" ht="13.5">
      <c r="A650" s="25"/>
      <c r="B650" s="25"/>
      <c r="C650" s="25"/>
      <c r="D650" s="25"/>
      <c r="F650" s="25"/>
    </row>
    <row r="651" spans="1:6" ht="13.5">
      <c r="A651" s="25"/>
      <c r="B651" s="25"/>
      <c r="C651" s="25"/>
      <c r="D651" s="25"/>
      <c r="F651" s="25"/>
    </row>
    <row r="652" spans="1:6" ht="13.5">
      <c r="A652" s="25"/>
      <c r="B652" s="25"/>
      <c r="C652" s="25"/>
      <c r="D652" s="25"/>
      <c r="F652" s="25"/>
    </row>
    <row r="653" spans="1:6" ht="13.5">
      <c r="A653" s="25"/>
      <c r="B653" s="25"/>
      <c r="C653" s="25"/>
      <c r="D653" s="25"/>
      <c r="F653" s="25"/>
    </row>
    <row r="654" spans="1:6" ht="13.5">
      <c r="A654" s="25"/>
      <c r="B654" s="25"/>
      <c r="C654" s="25"/>
      <c r="D654" s="25"/>
      <c r="F654" s="25"/>
    </row>
    <row r="655" spans="1:6" ht="13.5">
      <c r="A655" s="25"/>
      <c r="B655" s="25"/>
      <c r="C655" s="25"/>
      <c r="D655" s="25"/>
      <c r="F655" s="25"/>
    </row>
    <row r="656" spans="1:6" ht="13.5">
      <c r="A656" s="25"/>
      <c r="B656" s="25"/>
      <c r="C656" s="25"/>
      <c r="D656" s="25"/>
      <c r="F656" s="25"/>
    </row>
    <row r="657" spans="1:6" ht="13.5">
      <c r="A657" s="25"/>
      <c r="B657" s="25"/>
      <c r="C657" s="25"/>
      <c r="D657" s="25"/>
      <c r="F657" s="25"/>
    </row>
    <row r="658" spans="1:6" ht="13.5">
      <c r="A658" s="25"/>
      <c r="B658" s="25"/>
      <c r="C658" s="25"/>
      <c r="D658" s="25"/>
      <c r="F658" s="25"/>
    </row>
    <row r="659" spans="1:6" ht="13.5">
      <c r="A659" s="25"/>
      <c r="B659" s="25"/>
      <c r="C659" s="25"/>
      <c r="D659" s="25"/>
      <c r="F659" s="25"/>
    </row>
    <row r="660" spans="1:6" ht="13.5">
      <c r="A660" s="25"/>
      <c r="B660" s="25"/>
      <c r="C660" s="25"/>
      <c r="D660" s="25"/>
      <c r="F660" s="25"/>
    </row>
    <row r="661" spans="1:6" ht="13.5">
      <c r="A661" s="25"/>
      <c r="B661" s="25"/>
      <c r="C661" s="25"/>
      <c r="D661" s="25"/>
      <c r="F661" s="25"/>
    </row>
    <row r="662" spans="1:6" ht="13.5">
      <c r="A662" s="25"/>
      <c r="B662" s="25"/>
      <c r="C662" s="25"/>
      <c r="D662" s="25"/>
      <c r="F662" s="25"/>
    </row>
    <row r="663" spans="1:6" ht="13.5">
      <c r="A663" s="25"/>
      <c r="B663" s="25"/>
      <c r="C663" s="25"/>
      <c r="D663" s="25"/>
      <c r="F663" s="25"/>
    </row>
    <row r="664" spans="1:6" ht="13.5">
      <c r="A664" s="25"/>
      <c r="B664" s="25"/>
      <c r="C664" s="25"/>
      <c r="D664" s="25"/>
      <c r="F664" s="25"/>
    </row>
    <row r="665" spans="1:6" ht="13.5">
      <c r="A665" s="25"/>
      <c r="B665" s="25"/>
      <c r="C665" s="25"/>
      <c r="D665" s="25"/>
      <c r="F665" s="25"/>
    </row>
    <row r="666" spans="1:6" ht="13.5">
      <c r="A666" s="25"/>
      <c r="B666" s="25"/>
      <c r="C666" s="25"/>
      <c r="D666" s="25"/>
      <c r="F666" s="25"/>
    </row>
    <row r="667" spans="1:6" ht="13.5">
      <c r="A667" s="25"/>
      <c r="B667" s="25"/>
      <c r="C667" s="25"/>
      <c r="D667" s="25"/>
      <c r="F667" s="25"/>
    </row>
    <row r="668" spans="1:6" ht="13.5">
      <c r="A668" s="25"/>
      <c r="B668" s="25"/>
      <c r="C668" s="25"/>
      <c r="D668" s="25"/>
      <c r="F668" s="25"/>
    </row>
    <row r="669" spans="1:6" ht="13.5">
      <c r="A669" s="25"/>
      <c r="B669" s="25"/>
      <c r="C669" s="25"/>
      <c r="D669" s="25"/>
      <c r="F669" s="25"/>
    </row>
    <row r="670" spans="1:6" ht="13.5">
      <c r="A670" s="25"/>
      <c r="B670" s="25"/>
      <c r="C670" s="25"/>
      <c r="D670" s="25"/>
      <c r="F670" s="25"/>
    </row>
    <row r="671" spans="1:6" ht="13.5">
      <c r="A671" s="25"/>
      <c r="B671" s="25"/>
      <c r="C671" s="25"/>
      <c r="D671" s="25"/>
      <c r="F671" s="25"/>
    </row>
    <row r="672" spans="1:6" ht="13.5">
      <c r="A672" s="25"/>
      <c r="B672" s="25"/>
      <c r="C672" s="25"/>
      <c r="D672" s="25"/>
      <c r="F672" s="25"/>
    </row>
    <row r="673" spans="1:6" ht="13.5">
      <c r="A673" s="25"/>
      <c r="B673" s="25"/>
      <c r="C673" s="25"/>
      <c r="D673" s="25"/>
      <c r="F673" s="25"/>
    </row>
    <row r="674" spans="1:6" ht="13.5">
      <c r="A674" s="25"/>
      <c r="B674" s="25"/>
      <c r="C674" s="25"/>
      <c r="D674" s="25"/>
      <c r="F674" s="25"/>
    </row>
    <row r="675" spans="1:6" ht="13.5">
      <c r="A675" s="25"/>
      <c r="B675" s="25"/>
      <c r="C675" s="25"/>
      <c r="D675" s="25"/>
      <c r="F675" s="25"/>
    </row>
    <row r="676" spans="1:6" ht="13.5">
      <c r="A676" s="25"/>
      <c r="B676" s="25"/>
      <c r="C676" s="25"/>
      <c r="D676" s="25"/>
      <c r="F676" s="25"/>
    </row>
    <row r="677" spans="1:6" ht="13.5">
      <c r="A677" s="25"/>
      <c r="B677" s="25"/>
      <c r="C677" s="25"/>
      <c r="D677" s="25"/>
      <c r="F677" s="25"/>
    </row>
    <row r="678" spans="1:6" ht="13.5">
      <c r="A678" s="25"/>
      <c r="B678" s="25"/>
      <c r="C678" s="25"/>
      <c r="D678" s="25"/>
      <c r="F678" s="25"/>
    </row>
    <row r="679" spans="1:6" ht="13.5">
      <c r="A679" s="25"/>
      <c r="B679" s="25"/>
      <c r="C679" s="25"/>
      <c r="D679" s="25"/>
      <c r="F679" s="25"/>
    </row>
    <row r="680" spans="1:6" ht="13.5">
      <c r="A680" s="25"/>
      <c r="B680" s="25"/>
      <c r="C680" s="25"/>
      <c r="D680" s="25"/>
      <c r="F680" s="25"/>
    </row>
    <row r="681" spans="1:6" ht="13.5">
      <c r="A681" s="25"/>
      <c r="B681" s="25"/>
      <c r="C681" s="25"/>
      <c r="D681" s="25"/>
      <c r="F681" s="25"/>
    </row>
    <row r="682" spans="1:6" ht="13.5">
      <c r="A682" s="25"/>
      <c r="B682" s="25"/>
      <c r="C682" s="25"/>
      <c r="D682" s="25"/>
      <c r="F682" s="25"/>
    </row>
    <row r="683" spans="1:6" ht="13.5">
      <c r="A683" s="25"/>
      <c r="B683" s="25"/>
      <c r="C683" s="25"/>
      <c r="D683" s="25"/>
      <c r="F683" s="25"/>
    </row>
    <row r="684" spans="1:6" ht="13.5">
      <c r="A684" s="25"/>
      <c r="B684" s="25"/>
      <c r="C684" s="25"/>
      <c r="D684" s="25"/>
      <c r="F684" s="25"/>
    </row>
    <row r="685" spans="1:6" ht="13.5">
      <c r="A685" s="25"/>
      <c r="B685" s="25"/>
      <c r="C685" s="25"/>
      <c r="D685" s="25"/>
      <c r="F685" s="25"/>
    </row>
    <row r="686" spans="1:6" ht="13.5">
      <c r="A686" s="25"/>
      <c r="B686" s="25"/>
      <c r="C686" s="25"/>
      <c r="D686" s="25"/>
      <c r="F686" s="25"/>
    </row>
    <row r="687" spans="1:6" ht="13.5">
      <c r="A687" s="25"/>
      <c r="B687" s="25"/>
      <c r="C687" s="25"/>
      <c r="D687" s="25"/>
      <c r="F687" s="25"/>
    </row>
    <row r="688" spans="1:6" ht="13.5">
      <c r="A688" s="25"/>
      <c r="B688" s="25"/>
      <c r="C688" s="25"/>
      <c r="D688" s="25"/>
      <c r="F688" s="25"/>
    </row>
    <row r="689" spans="1:6" ht="13.5">
      <c r="A689" s="25"/>
      <c r="B689" s="25"/>
      <c r="C689" s="25"/>
      <c r="D689" s="25"/>
      <c r="F689" s="25"/>
    </row>
    <row r="690" spans="1:6" ht="13.5">
      <c r="A690" s="25"/>
      <c r="B690" s="25"/>
      <c r="C690" s="25"/>
      <c r="D690" s="25"/>
      <c r="F690" s="25"/>
    </row>
    <row r="691" spans="1:6" ht="13.5">
      <c r="A691" s="25"/>
      <c r="B691" s="25"/>
      <c r="C691" s="25"/>
      <c r="D691" s="25"/>
      <c r="F691" s="25"/>
    </row>
    <row r="692" spans="1:6" ht="13.5">
      <c r="A692" s="25"/>
      <c r="B692" s="25"/>
      <c r="C692" s="25"/>
      <c r="D692" s="25"/>
      <c r="F692" s="25"/>
    </row>
    <row r="693" spans="1:6" ht="13.5">
      <c r="A693" s="25"/>
      <c r="B693" s="25"/>
      <c r="C693" s="25"/>
      <c r="D693" s="25"/>
      <c r="F693" s="25"/>
    </row>
    <row r="694" spans="1:6" ht="13.5">
      <c r="A694" s="25"/>
      <c r="B694" s="25"/>
      <c r="C694" s="25"/>
      <c r="D694" s="25"/>
      <c r="F694" s="25"/>
    </row>
    <row r="695" spans="1:6" ht="13.5">
      <c r="A695" s="25"/>
      <c r="B695" s="25"/>
      <c r="C695" s="25"/>
      <c r="D695" s="25"/>
      <c r="F695" s="25"/>
    </row>
    <row r="696" spans="1:6" ht="13.5">
      <c r="A696" s="25"/>
      <c r="B696" s="25"/>
      <c r="C696" s="25"/>
      <c r="D696" s="25"/>
      <c r="F696" s="25"/>
    </row>
    <row r="697" spans="1:6" ht="13.5">
      <c r="A697" s="25"/>
      <c r="B697" s="25"/>
      <c r="C697" s="25"/>
      <c r="D697" s="25"/>
      <c r="F697" s="25"/>
    </row>
    <row r="698" spans="1:6" ht="13.5">
      <c r="A698" s="25"/>
      <c r="B698" s="25"/>
      <c r="C698" s="25"/>
      <c r="D698" s="25"/>
      <c r="F698" s="25"/>
    </row>
    <row r="699" spans="1:6" ht="13.5">
      <c r="A699" s="25"/>
      <c r="B699" s="25"/>
      <c r="C699" s="25"/>
      <c r="D699" s="25"/>
      <c r="F699" s="25"/>
    </row>
    <row r="700" spans="1:6" ht="13.5">
      <c r="A700" s="25"/>
      <c r="B700" s="25"/>
      <c r="C700" s="25"/>
      <c r="D700" s="25"/>
      <c r="F700" s="25"/>
    </row>
    <row r="701" spans="1:6" ht="13.5">
      <c r="A701" s="25"/>
      <c r="B701" s="25"/>
      <c r="C701" s="25"/>
      <c r="D701" s="25"/>
      <c r="F701" s="25"/>
    </row>
    <row r="702" spans="1:6" ht="13.5">
      <c r="A702" s="25"/>
      <c r="B702" s="25"/>
      <c r="C702" s="25"/>
      <c r="D702" s="25"/>
      <c r="F702" s="25"/>
    </row>
    <row r="703" spans="1:6" ht="13.5">
      <c r="A703" s="25"/>
      <c r="B703" s="25"/>
      <c r="C703" s="25"/>
      <c r="D703" s="25"/>
      <c r="F703" s="25"/>
    </row>
    <row r="704" spans="1:6" ht="13.5">
      <c r="A704" s="25"/>
      <c r="B704" s="25"/>
      <c r="C704" s="25"/>
      <c r="D704" s="25"/>
      <c r="F704" s="25"/>
    </row>
    <row r="705" spans="1:6" ht="13.5">
      <c r="A705" s="25"/>
      <c r="B705" s="25"/>
      <c r="C705" s="25"/>
      <c r="D705" s="25"/>
      <c r="F705" s="25"/>
    </row>
    <row r="706" spans="1:6" ht="13.5">
      <c r="A706" s="25"/>
      <c r="B706" s="25"/>
      <c r="C706" s="25"/>
      <c r="D706" s="25"/>
      <c r="F706" s="25"/>
    </row>
    <row r="707" spans="1:6" ht="13.5">
      <c r="A707" s="25"/>
      <c r="B707" s="25"/>
      <c r="C707" s="25"/>
      <c r="D707" s="25"/>
      <c r="F707" s="25"/>
    </row>
    <row r="708" spans="1:6" ht="13.5">
      <c r="A708" s="25"/>
      <c r="B708" s="25"/>
      <c r="C708" s="25"/>
      <c r="D708" s="25"/>
      <c r="F708" s="25"/>
    </row>
    <row r="709" spans="1:6" ht="13.5">
      <c r="A709" s="25"/>
      <c r="B709" s="25"/>
      <c r="C709" s="25"/>
      <c r="D709" s="25"/>
      <c r="F709" s="25"/>
    </row>
    <row r="710" spans="1:6" ht="13.5">
      <c r="A710" s="25"/>
      <c r="B710" s="25"/>
      <c r="C710" s="25"/>
      <c r="D710" s="25"/>
      <c r="F710" s="25"/>
    </row>
    <row r="711" spans="1:6" ht="13.5">
      <c r="A711" s="25"/>
      <c r="B711" s="25"/>
      <c r="C711" s="25"/>
      <c r="D711" s="25"/>
      <c r="F711" s="25"/>
    </row>
    <row r="712" spans="1:6" ht="13.5">
      <c r="A712" s="25"/>
      <c r="B712" s="25"/>
      <c r="C712" s="25"/>
      <c r="D712" s="25"/>
      <c r="F712" s="25"/>
    </row>
    <row r="713" spans="1:6" ht="13.5">
      <c r="A713" s="25"/>
      <c r="B713" s="25"/>
      <c r="C713" s="25"/>
      <c r="D713" s="25"/>
      <c r="F713" s="25"/>
    </row>
    <row r="714" spans="1:6" ht="13.5">
      <c r="A714" s="25"/>
      <c r="B714" s="25"/>
      <c r="C714" s="25"/>
      <c r="D714" s="25"/>
      <c r="F714" s="25"/>
    </row>
    <row r="715" spans="1:6" ht="13.5">
      <c r="A715" s="25"/>
      <c r="B715" s="25"/>
      <c r="C715" s="25"/>
      <c r="D715" s="25"/>
      <c r="F715" s="25"/>
    </row>
    <row r="716" spans="1:6" ht="13.5">
      <c r="A716" s="25"/>
      <c r="B716" s="25"/>
      <c r="C716" s="25"/>
      <c r="D716" s="25"/>
      <c r="F716" s="25"/>
    </row>
    <row r="717" spans="1:6" ht="13.5">
      <c r="A717" s="25"/>
      <c r="B717" s="25"/>
      <c r="C717" s="25"/>
      <c r="D717" s="25"/>
      <c r="F717" s="25"/>
    </row>
    <row r="718" spans="1:6" ht="13.5">
      <c r="A718" s="25"/>
      <c r="B718" s="25"/>
      <c r="C718" s="25"/>
      <c r="D718" s="25"/>
      <c r="F718" s="25"/>
    </row>
    <row r="719" spans="1:6" ht="13.5">
      <c r="A719" s="25"/>
      <c r="B719" s="25"/>
      <c r="C719" s="25"/>
      <c r="D719" s="25"/>
      <c r="F719" s="25"/>
    </row>
    <row r="720" spans="1:6" ht="13.5">
      <c r="A720" s="25"/>
      <c r="B720" s="25"/>
      <c r="C720" s="25"/>
      <c r="D720" s="25"/>
      <c r="F720" s="25"/>
    </row>
    <row r="721" spans="1:6" ht="13.5">
      <c r="A721" s="25"/>
      <c r="B721" s="25"/>
      <c r="C721" s="25"/>
      <c r="D721" s="25"/>
      <c r="F721" s="25"/>
    </row>
    <row r="722" spans="1:6" ht="13.5">
      <c r="A722" s="25"/>
      <c r="B722" s="25"/>
      <c r="C722" s="25"/>
      <c r="D722" s="25"/>
      <c r="F722" s="25"/>
    </row>
    <row r="723" spans="1:6" ht="13.5">
      <c r="A723" s="25"/>
      <c r="B723" s="25"/>
      <c r="C723" s="25"/>
      <c r="D723" s="25"/>
      <c r="F723" s="25"/>
    </row>
    <row r="724" spans="1:6" ht="13.5">
      <c r="A724" s="25"/>
      <c r="B724" s="25"/>
      <c r="C724" s="25"/>
      <c r="D724" s="25"/>
      <c r="F724" s="25"/>
    </row>
    <row r="725" spans="1:6" ht="13.5">
      <c r="A725" s="25"/>
      <c r="B725" s="25"/>
      <c r="C725" s="25"/>
      <c r="D725" s="25"/>
      <c r="F725" s="25"/>
    </row>
    <row r="726" spans="1:6" ht="13.5">
      <c r="A726" s="25"/>
      <c r="B726" s="25"/>
      <c r="C726" s="25"/>
      <c r="D726" s="25"/>
      <c r="F726" s="25"/>
    </row>
    <row r="727" spans="1:6" ht="13.5">
      <c r="A727" s="25"/>
      <c r="B727" s="25"/>
      <c r="C727" s="25"/>
      <c r="D727" s="25"/>
      <c r="F727" s="25"/>
    </row>
    <row r="728" spans="1:6" ht="13.5">
      <c r="A728" s="25"/>
      <c r="B728" s="25"/>
      <c r="C728" s="25"/>
      <c r="D728" s="25"/>
      <c r="F728" s="25"/>
    </row>
    <row r="729" spans="1:6" ht="13.5">
      <c r="A729" s="25"/>
      <c r="B729" s="25"/>
      <c r="C729" s="25"/>
      <c r="D729" s="25"/>
      <c r="F729" s="25"/>
    </row>
    <row r="730" spans="1:6" ht="13.5">
      <c r="A730" s="25"/>
      <c r="B730" s="25"/>
      <c r="C730" s="25"/>
      <c r="D730" s="25"/>
      <c r="F730" s="25"/>
    </row>
    <row r="731" spans="1:6" ht="13.5">
      <c r="A731" s="25"/>
      <c r="B731" s="25"/>
      <c r="C731" s="25"/>
      <c r="D731" s="25"/>
      <c r="F731" s="25"/>
    </row>
    <row r="732" spans="1:6" ht="13.5">
      <c r="A732" s="25"/>
      <c r="B732" s="25"/>
      <c r="C732" s="25"/>
      <c r="D732" s="25"/>
      <c r="F732" s="25"/>
    </row>
    <row r="733" spans="1:6" ht="13.5">
      <c r="A733" s="25"/>
      <c r="B733" s="25"/>
      <c r="C733" s="25"/>
      <c r="D733" s="25"/>
      <c r="F733" s="25"/>
    </row>
    <row r="734" spans="1:6" ht="13.5">
      <c r="A734" s="25"/>
      <c r="B734" s="25"/>
      <c r="C734" s="25"/>
      <c r="D734" s="25"/>
      <c r="F734" s="25"/>
    </row>
    <row r="735" spans="1:6" ht="13.5">
      <c r="A735" s="25"/>
      <c r="B735" s="25"/>
      <c r="C735" s="25"/>
      <c r="D735" s="25"/>
      <c r="F735" s="25"/>
    </row>
    <row r="736" spans="1:6" ht="13.5">
      <c r="A736" s="25"/>
      <c r="B736" s="25"/>
      <c r="C736" s="25"/>
      <c r="D736" s="25"/>
      <c r="F736" s="25"/>
    </row>
    <row r="737" spans="1:6" ht="13.5">
      <c r="A737" s="25"/>
      <c r="B737" s="25"/>
      <c r="C737" s="25"/>
      <c r="D737" s="25"/>
      <c r="F737" s="25"/>
    </row>
    <row r="738" spans="1:6" ht="13.5">
      <c r="A738" s="25"/>
      <c r="B738" s="25"/>
      <c r="C738" s="25"/>
      <c r="D738" s="25"/>
      <c r="F738" s="25"/>
    </row>
    <row r="739" spans="1:6" ht="13.5">
      <c r="A739" s="25"/>
      <c r="B739" s="25"/>
      <c r="C739" s="25"/>
      <c r="D739" s="25"/>
      <c r="F739" s="25"/>
    </row>
    <row r="740" spans="1:6" ht="13.5">
      <c r="A740" s="25"/>
      <c r="B740" s="25"/>
      <c r="C740" s="25"/>
      <c r="D740" s="25"/>
      <c r="F740" s="25"/>
    </row>
    <row r="741" spans="1:6" ht="13.5">
      <c r="A741" s="25"/>
      <c r="B741" s="25"/>
      <c r="C741" s="25"/>
      <c r="D741" s="25"/>
      <c r="F741" s="25"/>
    </row>
    <row r="742" spans="1:6" ht="13.5">
      <c r="A742" s="25"/>
      <c r="B742" s="25"/>
      <c r="C742" s="25"/>
      <c r="D742" s="25"/>
      <c r="F742" s="25"/>
    </row>
    <row r="743" spans="1:6" ht="13.5">
      <c r="A743" s="25"/>
      <c r="B743" s="25"/>
      <c r="C743" s="25"/>
      <c r="D743" s="25"/>
      <c r="F743" s="25"/>
    </row>
    <row r="744" spans="1:6" ht="13.5">
      <c r="A744" s="25"/>
      <c r="B744" s="25"/>
      <c r="C744" s="25"/>
      <c r="D744" s="25"/>
      <c r="F744" s="25"/>
    </row>
    <row r="745" spans="1:6" ht="13.5">
      <c r="A745" s="25"/>
      <c r="B745" s="25"/>
      <c r="C745" s="25"/>
      <c r="D745" s="25"/>
      <c r="F745" s="25"/>
    </row>
    <row r="746" spans="1:6" ht="13.5">
      <c r="A746" s="25"/>
      <c r="B746" s="25"/>
      <c r="C746" s="25"/>
      <c r="D746" s="25"/>
      <c r="F746" s="25"/>
    </row>
    <row r="747" spans="1:6" ht="13.5">
      <c r="A747" s="25"/>
      <c r="B747" s="25"/>
      <c r="C747" s="25"/>
      <c r="D747" s="25"/>
      <c r="F747" s="25"/>
    </row>
    <row r="748" spans="1:6" ht="13.5">
      <c r="A748" s="25"/>
      <c r="B748" s="25"/>
      <c r="C748" s="25"/>
      <c r="D748" s="25"/>
      <c r="F748" s="25"/>
    </row>
    <row r="749" spans="1:6" ht="13.5">
      <c r="A749" s="25"/>
      <c r="B749" s="25"/>
      <c r="C749" s="25"/>
      <c r="D749" s="25"/>
      <c r="F749" s="25"/>
    </row>
    <row r="750" spans="1:6" ht="13.5">
      <c r="A750" s="25"/>
      <c r="B750" s="25"/>
      <c r="C750" s="25"/>
      <c r="D750" s="25"/>
      <c r="F750" s="25"/>
    </row>
    <row r="751" spans="1:6" ht="13.5">
      <c r="A751" s="25"/>
      <c r="B751" s="25"/>
      <c r="C751" s="25"/>
      <c r="D751" s="25"/>
      <c r="F751" s="25"/>
    </row>
    <row r="752" spans="1:6" ht="13.5">
      <c r="A752" s="25"/>
      <c r="B752" s="25"/>
      <c r="C752" s="25"/>
      <c r="D752" s="25"/>
      <c r="F752" s="25"/>
    </row>
    <row r="753" spans="1:6" ht="13.5">
      <c r="A753" s="25"/>
      <c r="B753" s="25"/>
      <c r="C753" s="25"/>
      <c r="D753" s="25"/>
      <c r="F753" s="25"/>
    </row>
    <row r="754" spans="1:6" ht="13.5">
      <c r="A754" s="25"/>
      <c r="B754" s="25"/>
      <c r="C754" s="25"/>
      <c r="D754" s="25"/>
      <c r="F754" s="25"/>
    </row>
    <row r="755" spans="1:6" ht="13.5">
      <c r="A755" s="25"/>
      <c r="B755" s="25"/>
      <c r="C755" s="25"/>
      <c r="D755" s="25"/>
      <c r="F755" s="25"/>
    </row>
    <row r="756" spans="1:6" ht="13.5">
      <c r="A756" s="25"/>
      <c r="B756" s="25"/>
      <c r="C756" s="25"/>
      <c r="D756" s="25"/>
      <c r="F756" s="25"/>
    </row>
    <row r="757" spans="1:6" ht="13.5">
      <c r="A757" s="25"/>
      <c r="B757" s="25"/>
      <c r="C757" s="25"/>
      <c r="D757" s="25"/>
      <c r="F757" s="25"/>
    </row>
    <row r="758" spans="1:6" ht="13.5">
      <c r="A758" s="25"/>
      <c r="B758" s="25"/>
      <c r="C758" s="25"/>
      <c r="D758" s="25"/>
      <c r="F758" s="25"/>
    </row>
    <row r="759" spans="1:6" ht="13.5">
      <c r="A759" s="25"/>
      <c r="B759" s="25"/>
      <c r="C759" s="25"/>
      <c r="D759" s="25"/>
      <c r="F759" s="25"/>
    </row>
    <row r="760" spans="1:6" ht="13.5">
      <c r="A760" s="25"/>
      <c r="B760" s="25"/>
      <c r="C760" s="25"/>
      <c r="D760" s="25"/>
      <c r="F760" s="25"/>
    </row>
    <row r="761" spans="1:6" ht="13.5">
      <c r="A761" s="25"/>
      <c r="B761" s="25"/>
      <c r="C761" s="25"/>
      <c r="D761" s="25"/>
      <c r="F761" s="25"/>
    </row>
    <row r="762" spans="1:6" ht="13.5">
      <c r="A762" s="25"/>
      <c r="B762" s="25"/>
      <c r="C762" s="25"/>
      <c r="D762" s="25"/>
      <c r="F762" s="25"/>
    </row>
    <row r="763" spans="1:6" ht="13.5">
      <c r="A763" s="25"/>
      <c r="B763" s="25"/>
      <c r="C763" s="25"/>
      <c r="D763" s="25"/>
      <c r="F763" s="25"/>
    </row>
    <row r="764" spans="1:6" ht="13.5">
      <c r="A764" s="25"/>
      <c r="B764" s="25"/>
      <c r="C764" s="25"/>
      <c r="D764" s="25"/>
      <c r="F764" s="25"/>
    </row>
    <row r="765" spans="1:6" ht="13.5">
      <c r="A765" s="25"/>
      <c r="B765" s="25"/>
      <c r="C765" s="25"/>
      <c r="D765" s="25"/>
      <c r="F765" s="25"/>
    </row>
    <row r="766" spans="1:6" ht="13.5">
      <c r="A766" s="25"/>
      <c r="B766" s="25"/>
      <c r="C766" s="25"/>
      <c r="D766" s="25"/>
      <c r="F766" s="25"/>
    </row>
    <row r="767" spans="1:6" ht="13.5">
      <c r="A767" s="25"/>
      <c r="B767" s="25"/>
      <c r="C767" s="25"/>
      <c r="D767" s="25"/>
      <c r="F767" s="25"/>
    </row>
    <row r="768" spans="1:6" ht="13.5">
      <c r="A768" s="25"/>
      <c r="B768" s="25"/>
      <c r="C768" s="25"/>
      <c r="D768" s="25"/>
      <c r="F768" s="25"/>
    </row>
    <row r="769" spans="1:6" ht="13.5">
      <c r="A769" s="25"/>
      <c r="B769" s="25"/>
      <c r="C769" s="25"/>
      <c r="D769" s="25"/>
      <c r="F769" s="25"/>
    </row>
    <row r="770" spans="1:6" ht="13.5">
      <c r="A770" s="25"/>
      <c r="B770" s="25"/>
      <c r="C770" s="25"/>
      <c r="D770" s="25"/>
      <c r="F770" s="25"/>
    </row>
    <row r="771" spans="1:6" ht="13.5">
      <c r="A771" s="25"/>
      <c r="B771" s="25"/>
      <c r="C771" s="25"/>
      <c r="D771" s="25"/>
      <c r="F771" s="25"/>
    </row>
    <row r="772" spans="1:6" ht="13.5">
      <c r="A772" s="25"/>
      <c r="B772" s="25"/>
      <c r="C772" s="25"/>
      <c r="D772" s="25"/>
      <c r="F772" s="25"/>
    </row>
    <row r="773" spans="1:6" ht="13.5">
      <c r="A773" s="25"/>
      <c r="B773" s="25"/>
      <c r="C773" s="25"/>
      <c r="D773" s="25"/>
      <c r="F773" s="25"/>
    </row>
    <row r="774" spans="1:6" ht="13.5">
      <c r="A774" s="25"/>
      <c r="B774" s="25"/>
      <c r="C774" s="25"/>
      <c r="D774" s="25"/>
      <c r="F774" s="25"/>
    </row>
    <row r="775" spans="1:6" ht="13.5">
      <c r="A775" s="25"/>
      <c r="B775" s="25"/>
      <c r="C775" s="25"/>
      <c r="D775" s="25"/>
      <c r="F775" s="25"/>
    </row>
    <row r="776" spans="1:6" ht="13.5">
      <c r="A776" s="25"/>
      <c r="B776" s="25"/>
      <c r="C776" s="25"/>
      <c r="D776" s="25"/>
      <c r="F776" s="25"/>
    </row>
    <row r="777" spans="1:6" ht="13.5">
      <c r="A777" s="25"/>
      <c r="B777" s="25"/>
      <c r="C777" s="25"/>
      <c r="D777" s="25"/>
      <c r="F777" s="25"/>
    </row>
    <row r="778" spans="1:6" ht="13.5">
      <c r="A778" s="25"/>
      <c r="B778" s="25"/>
      <c r="C778" s="25"/>
      <c r="D778" s="25"/>
      <c r="F778" s="25"/>
    </row>
    <row r="779" spans="1:6" ht="13.5">
      <c r="A779" s="25"/>
      <c r="B779" s="25"/>
      <c r="C779" s="25"/>
      <c r="D779" s="25"/>
      <c r="F779" s="25"/>
    </row>
    <row r="780" spans="1:6" ht="13.5">
      <c r="A780" s="25"/>
      <c r="B780" s="25"/>
      <c r="C780" s="25"/>
      <c r="D780" s="25"/>
      <c r="F780" s="25"/>
    </row>
    <row r="781" spans="1:6" ht="13.5">
      <c r="A781" s="25"/>
      <c r="B781" s="25"/>
      <c r="C781" s="25"/>
      <c r="D781" s="25"/>
      <c r="F781" s="25"/>
    </row>
    <row r="782" spans="1:6" ht="13.5">
      <c r="A782" s="25"/>
      <c r="B782" s="25"/>
      <c r="C782" s="25"/>
      <c r="D782" s="25"/>
      <c r="F782" s="25"/>
    </row>
    <row r="783" spans="1:6" ht="13.5">
      <c r="A783" s="25"/>
      <c r="B783" s="25"/>
      <c r="C783" s="25"/>
      <c r="D783" s="25"/>
      <c r="F783" s="25"/>
    </row>
    <row r="784" spans="1:6" ht="13.5">
      <c r="A784" s="25"/>
      <c r="B784" s="25"/>
      <c r="C784" s="25"/>
      <c r="D784" s="25"/>
      <c r="F784" s="25"/>
    </row>
    <row r="785" spans="1:6" ht="13.5">
      <c r="A785" s="25"/>
      <c r="B785" s="25"/>
      <c r="C785" s="25"/>
      <c r="D785" s="25"/>
      <c r="F785" s="25"/>
    </row>
    <row r="786" spans="1:6" ht="13.5">
      <c r="A786" s="25"/>
      <c r="B786" s="25"/>
      <c r="C786" s="25"/>
      <c r="D786" s="25"/>
      <c r="F786" s="25"/>
    </row>
    <row r="787" spans="1:6" ht="13.5">
      <c r="A787" s="25"/>
      <c r="B787" s="25"/>
      <c r="C787" s="25"/>
      <c r="D787" s="25"/>
      <c r="F787" s="25"/>
    </row>
    <row r="788" spans="1:6" ht="13.5">
      <c r="A788" s="25"/>
      <c r="B788" s="25"/>
      <c r="C788" s="25"/>
      <c r="D788" s="25"/>
      <c r="F788" s="25"/>
    </row>
    <row r="789" spans="1:6" ht="13.5">
      <c r="A789" s="25"/>
      <c r="B789" s="25"/>
      <c r="C789" s="25"/>
      <c r="D789" s="25"/>
      <c r="F789" s="25"/>
    </row>
    <row r="790" spans="1:6" ht="13.5">
      <c r="A790" s="25"/>
      <c r="B790" s="25"/>
      <c r="C790" s="25"/>
      <c r="D790" s="25"/>
      <c r="F790" s="25"/>
    </row>
    <row r="791" spans="1:6" ht="13.5">
      <c r="A791" s="25"/>
      <c r="B791" s="25"/>
      <c r="C791" s="25"/>
      <c r="D791" s="25"/>
      <c r="F791" s="25"/>
    </row>
    <row r="792" spans="1:6" ht="13.5">
      <c r="A792" s="25"/>
      <c r="B792" s="25"/>
      <c r="C792" s="25"/>
      <c r="D792" s="25"/>
      <c r="F792" s="25"/>
    </row>
    <row r="793" spans="1:6" ht="13.5">
      <c r="A793" s="25"/>
      <c r="B793" s="25"/>
      <c r="C793" s="25"/>
      <c r="D793" s="25"/>
      <c r="F793" s="25"/>
    </row>
    <row r="794" spans="1:6" ht="13.5">
      <c r="A794" s="25"/>
      <c r="B794" s="25"/>
      <c r="C794" s="25"/>
      <c r="D794" s="25"/>
      <c r="F794" s="25"/>
    </row>
    <row r="795" spans="1:6" ht="13.5">
      <c r="A795" s="25"/>
      <c r="B795" s="25"/>
      <c r="C795" s="25"/>
      <c r="D795" s="25"/>
      <c r="F795" s="25"/>
    </row>
    <row r="796" spans="1:6" ht="13.5">
      <c r="A796" s="25"/>
      <c r="B796" s="25"/>
      <c r="C796" s="25"/>
      <c r="D796" s="25"/>
      <c r="F796" s="25"/>
    </row>
    <row r="797" spans="1:6" ht="13.5">
      <c r="A797" s="25"/>
      <c r="B797" s="25"/>
      <c r="C797" s="25"/>
      <c r="D797" s="25"/>
      <c r="F797" s="25"/>
    </row>
    <row r="798" spans="1:6" ht="13.5">
      <c r="A798" s="25"/>
      <c r="B798" s="25"/>
      <c r="C798" s="25"/>
      <c r="D798" s="25"/>
      <c r="F798" s="25"/>
    </row>
    <row r="799" spans="1:6" ht="13.5">
      <c r="A799" s="25"/>
      <c r="B799" s="25"/>
      <c r="C799" s="25"/>
      <c r="D799" s="25"/>
      <c r="F799" s="25"/>
    </row>
    <row r="800" spans="1:6" ht="13.5">
      <c r="A800" s="25"/>
      <c r="B800" s="25"/>
      <c r="C800" s="25"/>
      <c r="D800" s="25"/>
      <c r="F800" s="25"/>
    </row>
    <row r="801" spans="1:6" ht="13.5">
      <c r="A801" s="25"/>
      <c r="B801" s="25"/>
      <c r="C801" s="25"/>
      <c r="D801" s="25"/>
      <c r="F801" s="25"/>
    </row>
    <row r="802" spans="1:6" ht="13.5">
      <c r="A802" s="25"/>
      <c r="B802" s="25"/>
      <c r="C802" s="25"/>
      <c r="D802" s="25"/>
      <c r="F802" s="25"/>
    </row>
    <row r="803" spans="1:6" ht="13.5">
      <c r="A803" s="25"/>
      <c r="B803" s="25"/>
      <c r="C803" s="25"/>
      <c r="D803" s="25"/>
      <c r="F803" s="25"/>
    </row>
    <row r="804" spans="1:6" ht="13.5">
      <c r="A804" s="25"/>
      <c r="B804" s="25"/>
      <c r="C804" s="25"/>
      <c r="D804" s="25"/>
      <c r="F804" s="25"/>
    </row>
    <row r="805" spans="1:6" ht="13.5">
      <c r="A805" s="25"/>
      <c r="B805" s="25"/>
      <c r="C805" s="25"/>
      <c r="D805" s="25"/>
      <c r="F805" s="25"/>
    </row>
    <row r="806" spans="1:6" ht="13.5">
      <c r="A806" s="25"/>
      <c r="B806" s="25"/>
      <c r="C806" s="25"/>
      <c r="D806" s="25"/>
      <c r="F806" s="25"/>
    </row>
    <row r="807" spans="1:6" ht="13.5">
      <c r="A807" s="25"/>
      <c r="B807" s="25"/>
      <c r="C807" s="25"/>
      <c r="D807" s="25"/>
      <c r="F807" s="25"/>
    </row>
    <row r="808" spans="1:6" ht="13.5">
      <c r="A808" s="25"/>
      <c r="B808" s="25"/>
      <c r="C808" s="25"/>
      <c r="D808" s="25"/>
      <c r="F808" s="25"/>
    </row>
    <row r="809" spans="1:6" ht="13.5">
      <c r="A809" s="25"/>
      <c r="B809" s="25"/>
      <c r="C809" s="25"/>
      <c r="D809" s="25"/>
      <c r="F809" s="25"/>
    </row>
    <row r="810" spans="1:6" ht="13.5">
      <c r="A810" s="25"/>
      <c r="B810" s="25"/>
      <c r="C810" s="25"/>
      <c r="D810" s="25"/>
      <c r="F810" s="25"/>
    </row>
    <row r="811" spans="1:6" ht="13.5">
      <c r="A811" s="25"/>
      <c r="B811" s="25"/>
      <c r="C811" s="25"/>
      <c r="D811" s="25"/>
      <c r="F811" s="25"/>
    </row>
    <row r="812" spans="1:6" ht="13.5">
      <c r="A812" s="25"/>
      <c r="B812" s="25"/>
      <c r="C812" s="25"/>
      <c r="D812" s="25"/>
      <c r="F812" s="25"/>
    </row>
    <row r="813" spans="1:6" ht="13.5">
      <c r="A813" s="25"/>
      <c r="B813" s="25"/>
      <c r="C813" s="25"/>
      <c r="D813" s="25"/>
      <c r="F813" s="25"/>
    </row>
    <row r="814" spans="1:6" ht="13.5">
      <c r="A814" s="25"/>
      <c r="B814" s="25"/>
      <c r="C814" s="25"/>
      <c r="D814" s="25"/>
      <c r="F814" s="25"/>
    </row>
    <row r="815" spans="1:6" ht="13.5">
      <c r="A815" s="25"/>
      <c r="B815" s="25"/>
      <c r="C815" s="25"/>
      <c r="D815" s="25"/>
      <c r="F815" s="25"/>
    </row>
    <row r="816" spans="1:6" ht="13.5">
      <c r="A816" s="25"/>
      <c r="B816" s="25"/>
      <c r="C816" s="25"/>
      <c r="D816" s="25"/>
      <c r="F816" s="25"/>
    </row>
    <row r="817" spans="1:6" ht="13.5">
      <c r="A817" s="25"/>
      <c r="B817" s="25"/>
      <c r="C817" s="25"/>
      <c r="D817" s="25"/>
      <c r="F817" s="25"/>
    </row>
    <row r="818" spans="1:6" ht="13.5">
      <c r="A818" s="25"/>
      <c r="B818" s="25"/>
      <c r="C818" s="25"/>
      <c r="D818" s="25"/>
      <c r="F818" s="25"/>
    </row>
    <row r="819" spans="1:6" ht="13.5">
      <c r="A819" s="25"/>
      <c r="B819" s="25"/>
      <c r="C819" s="25"/>
      <c r="D819" s="25"/>
      <c r="F819" s="25"/>
    </row>
    <row r="820" spans="1:6" ht="13.5">
      <c r="A820" s="25"/>
      <c r="B820" s="25"/>
      <c r="C820" s="25"/>
      <c r="D820" s="25"/>
      <c r="F820" s="25"/>
    </row>
    <row r="821" spans="1:6" ht="13.5">
      <c r="A821" s="25"/>
      <c r="B821" s="25"/>
      <c r="C821" s="25"/>
      <c r="D821" s="25"/>
      <c r="F821" s="25"/>
    </row>
    <row r="822" spans="1:6" ht="13.5">
      <c r="A822" s="25"/>
      <c r="B822" s="25"/>
      <c r="C822" s="25"/>
      <c r="D822" s="25"/>
      <c r="F822" s="25"/>
    </row>
    <row r="823" spans="1:6" ht="13.5">
      <c r="A823" s="25"/>
      <c r="B823" s="25"/>
      <c r="C823" s="25"/>
      <c r="D823" s="25"/>
      <c r="F823" s="25"/>
    </row>
    <row r="824" spans="1:6" ht="13.5">
      <c r="A824" s="25"/>
      <c r="B824" s="25"/>
      <c r="C824" s="25"/>
      <c r="D824" s="25"/>
      <c r="F824" s="25"/>
    </row>
    <row r="825" spans="1:6" ht="13.5">
      <c r="A825" s="25"/>
      <c r="B825" s="25"/>
      <c r="C825" s="25"/>
      <c r="D825" s="25"/>
      <c r="F825" s="25"/>
    </row>
    <row r="826" spans="1:6" ht="13.5">
      <c r="A826" s="25"/>
      <c r="B826" s="25"/>
      <c r="C826" s="25"/>
      <c r="D826" s="25"/>
      <c r="F826" s="25"/>
    </row>
    <row r="827" spans="1:6" ht="13.5">
      <c r="A827" s="25"/>
      <c r="B827" s="25"/>
      <c r="C827" s="25"/>
      <c r="D827" s="25"/>
      <c r="F827" s="25"/>
    </row>
    <row r="828" spans="1:6" ht="13.5">
      <c r="A828" s="25"/>
      <c r="B828" s="25"/>
      <c r="C828" s="25"/>
      <c r="D828" s="25"/>
      <c r="F828" s="25"/>
    </row>
    <row r="829" spans="1:6" ht="13.5">
      <c r="A829" s="25"/>
      <c r="B829" s="25"/>
      <c r="C829" s="25"/>
      <c r="D829" s="25"/>
      <c r="F829" s="25"/>
    </row>
    <row r="830" spans="1:6" ht="13.5">
      <c r="A830" s="25"/>
      <c r="B830" s="25"/>
      <c r="C830" s="25"/>
      <c r="D830" s="25"/>
      <c r="F830" s="25"/>
    </row>
    <row r="831" spans="1:6" ht="13.5">
      <c r="A831" s="25"/>
      <c r="B831" s="25"/>
      <c r="C831" s="25"/>
      <c r="D831" s="25"/>
      <c r="F831" s="25"/>
    </row>
    <row r="832" spans="1:6" ht="13.5">
      <c r="A832" s="25"/>
      <c r="B832" s="25"/>
      <c r="C832" s="25"/>
      <c r="D832" s="25"/>
      <c r="F832" s="25"/>
    </row>
    <row r="833" spans="1:6" ht="13.5">
      <c r="A833" s="25"/>
      <c r="B833" s="25"/>
      <c r="C833" s="25"/>
      <c r="D833" s="25"/>
      <c r="F833" s="25"/>
    </row>
    <row r="834" spans="1:6" ht="13.5">
      <c r="A834" s="25"/>
      <c r="B834" s="25"/>
      <c r="C834" s="25"/>
      <c r="D834" s="25"/>
      <c r="F834" s="25"/>
    </row>
    <row r="835" spans="1:6" ht="13.5">
      <c r="A835" s="25"/>
      <c r="B835" s="25"/>
      <c r="C835" s="25"/>
      <c r="D835" s="25"/>
      <c r="F835" s="25"/>
    </row>
    <row r="836" spans="1:6" ht="13.5">
      <c r="A836" s="25"/>
      <c r="B836" s="25"/>
      <c r="C836" s="25"/>
      <c r="D836" s="25"/>
      <c r="F836" s="25"/>
    </row>
    <row r="837" spans="1:6" ht="13.5">
      <c r="A837" s="25"/>
      <c r="B837" s="25"/>
      <c r="C837" s="25"/>
      <c r="D837" s="25"/>
      <c r="F837" s="25"/>
    </row>
    <row r="838" spans="1:6" ht="13.5">
      <c r="A838" s="25"/>
      <c r="B838" s="25"/>
      <c r="C838" s="25"/>
      <c r="D838" s="25"/>
      <c r="F838" s="25"/>
    </row>
    <row r="839" spans="1:6" ht="13.5">
      <c r="A839" s="25"/>
      <c r="B839" s="25"/>
      <c r="C839" s="25"/>
      <c r="D839" s="25"/>
      <c r="F839" s="25"/>
    </row>
    <row r="840" spans="1:6" ht="13.5">
      <c r="A840" s="25"/>
      <c r="B840" s="25"/>
      <c r="C840" s="25"/>
      <c r="D840" s="25"/>
      <c r="F840" s="25"/>
    </row>
    <row r="841" spans="1:6" ht="13.5">
      <c r="A841" s="25"/>
      <c r="B841" s="25"/>
      <c r="C841" s="25"/>
      <c r="D841" s="25"/>
      <c r="F841" s="25"/>
    </row>
    <row r="842" spans="1:6" ht="13.5">
      <c r="A842" s="25"/>
      <c r="B842" s="25"/>
      <c r="C842" s="25"/>
      <c r="D842" s="25"/>
      <c r="F842" s="25"/>
    </row>
    <row r="843" spans="1:6" ht="13.5">
      <c r="A843" s="25"/>
      <c r="B843" s="25"/>
      <c r="C843" s="25"/>
      <c r="D843" s="25"/>
      <c r="F843" s="25"/>
    </row>
    <row r="844" spans="1:6" ht="13.5">
      <c r="A844" s="25"/>
      <c r="B844" s="25"/>
      <c r="C844" s="25"/>
      <c r="D844" s="25"/>
      <c r="F844" s="25"/>
    </row>
    <row r="845" spans="1:6" ht="13.5">
      <c r="A845" s="25"/>
      <c r="B845" s="25"/>
      <c r="C845" s="25"/>
      <c r="D845" s="25"/>
      <c r="F845" s="25"/>
    </row>
    <row r="846" spans="1:6" ht="13.5">
      <c r="A846" s="25"/>
      <c r="B846" s="25"/>
      <c r="C846" s="25"/>
      <c r="D846" s="25"/>
      <c r="F846" s="25"/>
    </row>
    <row r="847" spans="1:6" ht="13.5">
      <c r="A847" s="25"/>
      <c r="B847" s="25"/>
      <c r="C847" s="25"/>
      <c r="D847" s="25"/>
      <c r="F847" s="25"/>
    </row>
    <row r="848" spans="1:6" ht="13.5">
      <c r="A848" s="25"/>
      <c r="B848" s="25"/>
      <c r="C848" s="25"/>
      <c r="D848" s="25"/>
      <c r="F848" s="25"/>
    </row>
    <row r="849" spans="1:6" ht="13.5">
      <c r="A849" s="25"/>
      <c r="B849" s="25"/>
      <c r="C849" s="25"/>
      <c r="D849" s="25"/>
      <c r="F849" s="25"/>
    </row>
    <row r="850" spans="1:6" ht="13.5">
      <c r="A850" s="25"/>
      <c r="B850" s="25"/>
      <c r="C850" s="25"/>
      <c r="D850" s="25"/>
      <c r="F850" s="25"/>
    </row>
    <row r="851" spans="1:6" ht="13.5">
      <c r="A851" s="25"/>
      <c r="B851" s="25"/>
      <c r="C851" s="25"/>
      <c r="D851" s="25"/>
      <c r="F851" s="25"/>
    </row>
    <row r="852" spans="1:6" ht="13.5">
      <c r="A852" s="25"/>
      <c r="B852" s="25"/>
      <c r="C852" s="25"/>
      <c r="D852" s="25"/>
      <c r="F852" s="25"/>
    </row>
    <row r="853" spans="1:6" ht="13.5">
      <c r="A853" s="25"/>
      <c r="B853" s="25"/>
      <c r="C853" s="25"/>
      <c r="D853" s="25"/>
      <c r="F853" s="25"/>
    </row>
    <row r="854" spans="1:6" ht="13.5">
      <c r="A854" s="25"/>
      <c r="B854" s="25"/>
      <c r="C854" s="25"/>
      <c r="D854" s="25"/>
      <c r="F854" s="25"/>
    </row>
    <row r="855" spans="1:6" ht="13.5">
      <c r="A855" s="25"/>
      <c r="B855" s="25"/>
      <c r="C855" s="25"/>
      <c r="D855" s="25"/>
      <c r="F855" s="25"/>
    </row>
    <row r="856" spans="1:6" ht="13.5">
      <c r="A856" s="25"/>
      <c r="B856" s="25"/>
      <c r="C856" s="25"/>
      <c r="D856" s="25"/>
      <c r="F856" s="25"/>
    </row>
    <row r="857" spans="1:6" ht="13.5">
      <c r="A857" s="25"/>
      <c r="B857" s="25"/>
      <c r="C857" s="25"/>
      <c r="D857" s="25"/>
      <c r="F857" s="25"/>
    </row>
    <row r="858" spans="1:6" ht="13.5">
      <c r="A858" s="25"/>
      <c r="B858" s="25"/>
      <c r="C858" s="25"/>
      <c r="D858" s="25"/>
      <c r="F858" s="25"/>
    </row>
    <row r="859" spans="1:6" ht="13.5">
      <c r="A859" s="25"/>
      <c r="B859" s="25"/>
      <c r="C859" s="25"/>
      <c r="D859" s="25"/>
      <c r="F859" s="25"/>
    </row>
    <row r="860" spans="1:6" ht="13.5">
      <c r="A860" s="25"/>
      <c r="B860" s="25"/>
      <c r="C860" s="25"/>
      <c r="D860" s="25"/>
      <c r="F860" s="25"/>
    </row>
    <row r="861" spans="1:6" ht="13.5">
      <c r="A861" s="25"/>
      <c r="B861" s="25"/>
      <c r="C861" s="25"/>
      <c r="D861" s="25"/>
      <c r="F861" s="25"/>
    </row>
    <row r="862" spans="1:6" ht="13.5">
      <c r="A862" s="25"/>
      <c r="B862" s="25"/>
      <c r="C862" s="25"/>
      <c r="D862" s="25"/>
      <c r="F862" s="25"/>
    </row>
    <row r="863" spans="1:6" ht="13.5">
      <c r="A863" s="25"/>
      <c r="B863" s="25"/>
      <c r="C863" s="25"/>
      <c r="D863" s="25"/>
      <c r="F863" s="25"/>
    </row>
    <row r="864" spans="1:6" ht="13.5">
      <c r="A864" s="25"/>
      <c r="B864" s="25"/>
      <c r="C864" s="25"/>
      <c r="D864" s="25"/>
      <c r="F864" s="25"/>
    </row>
    <row r="865" spans="1:6" ht="13.5">
      <c r="A865" s="25"/>
      <c r="B865" s="25"/>
      <c r="C865" s="25"/>
      <c r="D865" s="25"/>
      <c r="F865" s="25"/>
    </row>
    <row r="866" spans="1:6" ht="13.5">
      <c r="A866" s="25"/>
      <c r="B866" s="25"/>
      <c r="C866" s="25"/>
      <c r="D866" s="25"/>
      <c r="F866" s="25"/>
    </row>
    <row r="867" spans="1:6" ht="13.5">
      <c r="A867" s="25"/>
      <c r="B867" s="25"/>
      <c r="C867" s="25"/>
      <c r="D867" s="25"/>
      <c r="F867" s="25"/>
    </row>
    <row r="868" spans="1:6" ht="13.5">
      <c r="A868" s="25"/>
      <c r="B868" s="25"/>
      <c r="C868" s="25"/>
      <c r="D868" s="25"/>
      <c r="F868" s="25"/>
    </row>
    <row r="869" spans="1:6" ht="13.5">
      <c r="A869" s="25"/>
      <c r="B869" s="25"/>
      <c r="C869" s="25"/>
      <c r="D869" s="25"/>
      <c r="F869" s="25"/>
    </row>
    <row r="870" spans="1:6" ht="13.5">
      <c r="A870" s="25"/>
      <c r="B870" s="25"/>
      <c r="C870" s="25"/>
      <c r="D870" s="25"/>
      <c r="F870" s="25"/>
    </row>
    <row r="871" spans="1:6" ht="13.5">
      <c r="A871" s="25"/>
      <c r="B871" s="25"/>
      <c r="C871" s="25"/>
      <c r="D871" s="25"/>
      <c r="F871" s="25"/>
    </row>
    <row r="872" spans="1:6" ht="13.5">
      <c r="A872" s="25"/>
      <c r="B872" s="25"/>
      <c r="C872" s="25"/>
      <c r="D872" s="25"/>
      <c r="F872" s="25"/>
    </row>
    <row r="873" spans="1:6" ht="13.5">
      <c r="A873" s="25"/>
      <c r="B873" s="25"/>
      <c r="C873" s="25"/>
      <c r="D873" s="25"/>
      <c r="F873" s="25"/>
    </row>
    <row r="874" spans="1:6" ht="13.5">
      <c r="A874" s="25"/>
      <c r="B874" s="25"/>
      <c r="C874" s="25"/>
      <c r="D874" s="25"/>
      <c r="F874" s="25"/>
    </row>
    <row r="875" spans="1:6" ht="13.5">
      <c r="A875" s="25"/>
      <c r="B875" s="25"/>
      <c r="C875" s="25"/>
      <c r="D875" s="25"/>
      <c r="F875" s="25"/>
    </row>
    <row r="876" spans="1:6" ht="13.5">
      <c r="A876" s="25"/>
      <c r="B876" s="25"/>
      <c r="C876" s="25"/>
      <c r="D876" s="25"/>
      <c r="F876" s="25"/>
    </row>
    <row r="877" spans="1:6" ht="13.5">
      <c r="A877" s="25"/>
      <c r="B877" s="25"/>
      <c r="C877" s="25"/>
      <c r="D877" s="25"/>
      <c r="F877" s="25"/>
    </row>
    <row r="878" spans="1:6" ht="13.5">
      <c r="A878" s="25"/>
      <c r="B878" s="25"/>
      <c r="C878" s="25"/>
      <c r="D878" s="25"/>
      <c r="F878" s="25"/>
    </row>
    <row r="879" spans="1:6" ht="13.5">
      <c r="A879" s="25"/>
      <c r="B879" s="25"/>
      <c r="C879" s="25"/>
      <c r="D879" s="25"/>
      <c r="F879" s="25"/>
    </row>
    <row r="880" spans="1:6" ht="13.5">
      <c r="A880" s="25"/>
      <c r="B880" s="25"/>
      <c r="C880" s="25"/>
      <c r="D880" s="25"/>
      <c r="F880" s="25"/>
    </row>
    <row r="881" spans="1:6" ht="13.5">
      <c r="A881" s="25"/>
      <c r="B881" s="25"/>
      <c r="C881" s="25"/>
      <c r="D881" s="25"/>
      <c r="F881" s="25"/>
    </row>
    <row r="882" spans="1:6" ht="13.5">
      <c r="A882" s="25"/>
      <c r="B882" s="25"/>
      <c r="C882" s="25"/>
      <c r="D882" s="25"/>
      <c r="F882" s="25"/>
    </row>
    <row r="883" spans="1:6" ht="13.5">
      <c r="A883" s="25"/>
      <c r="B883" s="25"/>
      <c r="C883" s="25"/>
      <c r="D883" s="25"/>
      <c r="F883" s="25"/>
    </row>
    <row r="884" spans="1:6" ht="13.5">
      <c r="A884" s="25"/>
      <c r="B884" s="25"/>
      <c r="C884" s="25"/>
      <c r="D884" s="25"/>
      <c r="F884" s="25"/>
    </row>
    <row r="885" spans="1:6" ht="13.5">
      <c r="A885" s="25"/>
      <c r="B885" s="25"/>
      <c r="C885" s="25"/>
      <c r="D885" s="25"/>
      <c r="F885" s="25"/>
    </row>
    <row r="886" spans="1:6" ht="13.5">
      <c r="A886" s="25"/>
      <c r="B886" s="25"/>
      <c r="C886" s="25"/>
      <c r="D886" s="25"/>
      <c r="F886" s="25"/>
    </row>
    <row r="887" spans="1:6" ht="13.5">
      <c r="A887" s="25"/>
      <c r="B887" s="25"/>
      <c r="C887" s="25"/>
      <c r="D887" s="25"/>
      <c r="F887" s="25"/>
    </row>
    <row r="888" spans="1:6" ht="13.5">
      <c r="A888" s="25"/>
      <c r="B888" s="25"/>
      <c r="C888" s="25"/>
      <c r="D888" s="25"/>
      <c r="F888" s="25"/>
    </row>
    <row r="889" spans="1:6" ht="13.5">
      <c r="A889" s="25"/>
      <c r="B889" s="25"/>
      <c r="C889" s="25"/>
      <c r="D889" s="25"/>
      <c r="F889" s="25"/>
    </row>
    <row r="890" spans="1:6" ht="13.5">
      <c r="A890" s="25"/>
      <c r="B890" s="25"/>
      <c r="C890" s="25"/>
      <c r="D890" s="25"/>
      <c r="F890" s="25"/>
    </row>
    <row r="891" spans="1:6" ht="13.5">
      <c r="A891" s="25"/>
      <c r="B891" s="25"/>
      <c r="C891" s="25"/>
      <c r="D891" s="25"/>
      <c r="F891" s="25"/>
    </row>
    <row r="892" spans="1:6" ht="13.5">
      <c r="A892" s="25"/>
      <c r="B892" s="25"/>
      <c r="C892" s="25"/>
      <c r="D892" s="25"/>
      <c r="F892" s="25"/>
    </row>
    <row r="893" spans="1:6" ht="13.5">
      <c r="A893" s="25"/>
      <c r="B893" s="25"/>
      <c r="C893" s="25"/>
      <c r="D893" s="25"/>
      <c r="F893" s="25"/>
    </row>
    <row r="894" spans="1:6" ht="13.5">
      <c r="A894" s="25"/>
      <c r="B894" s="25"/>
      <c r="C894" s="25"/>
      <c r="D894" s="25"/>
      <c r="F894" s="25"/>
    </row>
    <row r="895" spans="1:6" ht="13.5">
      <c r="A895" s="25"/>
      <c r="B895" s="25"/>
      <c r="C895" s="25"/>
      <c r="D895" s="25"/>
      <c r="F895" s="25"/>
    </row>
    <row r="896" spans="1:6" ht="13.5">
      <c r="A896" s="25"/>
      <c r="B896" s="25"/>
      <c r="C896" s="25"/>
      <c r="D896" s="25"/>
      <c r="F896" s="25"/>
    </row>
    <row r="897" spans="1:6" ht="13.5">
      <c r="A897" s="25"/>
      <c r="B897" s="25"/>
      <c r="C897" s="25"/>
      <c r="D897" s="25"/>
      <c r="F897" s="25"/>
    </row>
    <row r="898" spans="1:6" ht="13.5">
      <c r="A898" s="25"/>
      <c r="B898" s="25"/>
      <c r="C898" s="25"/>
      <c r="D898" s="25"/>
      <c r="F898" s="25"/>
    </row>
    <row r="899" spans="1:6" ht="13.5">
      <c r="A899" s="25"/>
      <c r="B899" s="25"/>
      <c r="C899" s="25"/>
      <c r="D899" s="25"/>
      <c r="F899" s="25"/>
    </row>
    <row r="900" spans="1:6" ht="13.5">
      <c r="A900" s="25"/>
      <c r="B900" s="25"/>
      <c r="C900" s="25"/>
      <c r="D900" s="25"/>
      <c r="F900" s="25"/>
    </row>
    <row r="901" spans="1:6" ht="13.5">
      <c r="A901" s="25"/>
      <c r="B901" s="25"/>
      <c r="C901" s="25"/>
      <c r="D901" s="25"/>
      <c r="F901" s="25"/>
    </row>
    <row r="902" spans="1:6" ht="13.5">
      <c r="A902" s="25"/>
      <c r="B902" s="25"/>
      <c r="C902" s="25"/>
      <c r="D902" s="25"/>
      <c r="F902" s="25"/>
    </row>
    <row r="903" spans="1:6" ht="13.5">
      <c r="A903" s="25"/>
      <c r="B903" s="25"/>
      <c r="C903" s="25"/>
      <c r="D903" s="25"/>
      <c r="F903" s="25"/>
    </row>
    <row r="904" spans="1:6" ht="13.5">
      <c r="A904" s="25"/>
      <c r="B904" s="25"/>
      <c r="C904" s="25"/>
      <c r="D904" s="25"/>
      <c r="F904" s="25"/>
    </row>
    <row r="905" spans="1:6" ht="13.5">
      <c r="A905" s="25"/>
      <c r="B905" s="25"/>
      <c r="C905" s="25"/>
      <c r="D905" s="25"/>
      <c r="F905" s="25"/>
    </row>
    <row r="906" spans="1:6" ht="13.5">
      <c r="A906" s="25"/>
      <c r="B906" s="25"/>
      <c r="C906" s="25"/>
      <c r="D906" s="25"/>
      <c r="F906" s="25"/>
    </row>
    <row r="907" spans="1:6" ht="13.5">
      <c r="A907" s="25"/>
      <c r="B907" s="25"/>
      <c r="C907" s="25"/>
      <c r="D907" s="25"/>
      <c r="F907" s="25"/>
    </row>
    <row r="908" spans="1:6" ht="13.5">
      <c r="A908" s="25"/>
      <c r="B908" s="25"/>
      <c r="C908" s="25"/>
      <c r="D908" s="25"/>
      <c r="F908" s="25"/>
    </row>
    <row r="909" spans="1:6" ht="13.5">
      <c r="A909" s="25"/>
      <c r="B909" s="25"/>
      <c r="C909" s="25"/>
      <c r="D909" s="25"/>
      <c r="F909" s="25"/>
    </row>
    <row r="910" spans="1:6" ht="13.5">
      <c r="A910" s="25"/>
      <c r="B910" s="25"/>
      <c r="C910" s="25"/>
      <c r="D910" s="25"/>
      <c r="F910" s="25"/>
    </row>
    <row r="911" spans="1:6" ht="13.5">
      <c r="A911" s="25"/>
      <c r="B911" s="25"/>
      <c r="C911" s="25"/>
      <c r="D911" s="25"/>
      <c r="F911" s="25"/>
    </row>
    <row r="912" spans="1:6" ht="13.5">
      <c r="A912" s="25"/>
      <c r="B912" s="25"/>
      <c r="C912" s="25"/>
      <c r="D912" s="25"/>
      <c r="F912" s="25"/>
    </row>
    <row r="913" spans="1:6" ht="13.5">
      <c r="A913" s="25"/>
      <c r="B913" s="25"/>
      <c r="C913" s="25"/>
      <c r="D913" s="25"/>
      <c r="F913" s="25"/>
    </row>
    <row r="914" spans="1:6" ht="13.5">
      <c r="A914" s="25"/>
      <c r="B914" s="25"/>
      <c r="C914" s="25"/>
      <c r="D914" s="25"/>
      <c r="F914" s="25"/>
    </row>
    <row r="915" spans="1:6" ht="13.5">
      <c r="A915" s="25"/>
      <c r="B915" s="25"/>
      <c r="C915" s="25"/>
      <c r="D915" s="25"/>
      <c r="F915" s="25"/>
    </row>
    <row r="916" spans="1:6" ht="13.5">
      <c r="A916" s="25"/>
      <c r="B916" s="25"/>
      <c r="C916" s="25"/>
      <c r="D916" s="25"/>
      <c r="F916" s="25"/>
    </row>
    <row r="917" spans="1:6" ht="13.5">
      <c r="A917" s="25"/>
      <c r="B917" s="25"/>
      <c r="C917" s="25"/>
      <c r="D917" s="25"/>
      <c r="F917" s="25"/>
    </row>
    <row r="918" spans="1:6" ht="13.5">
      <c r="A918" s="25"/>
      <c r="B918" s="25"/>
      <c r="C918" s="25"/>
      <c r="D918" s="25"/>
      <c r="F918" s="25"/>
    </row>
    <row r="919" spans="1:6" ht="13.5">
      <c r="A919" s="25"/>
      <c r="B919" s="25"/>
      <c r="C919" s="25"/>
      <c r="D919" s="25"/>
      <c r="F919" s="25"/>
    </row>
    <row r="920" spans="1:6" ht="13.5">
      <c r="A920" s="25"/>
      <c r="B920" s="25"/>
      <c r="C920" s="25"/>
      <c r="D920" s="25"/>
      <c r="F920" s="25"/>
    </row>
    <row r="921" spans="1:6" ht="13.5">
      <c r="A921" s="25"/>
      <c r="B921" s="25"/>
      <c r="C921" s="25"/>
      <c r="D921" s="25"/>
      <c r="F921" s="25"/>
    </row>
    <row r="922" spans="1:6" ht="13.5">
      <c r="A922" s="25"/>
      <c r="B922" s="25"/>
      <c r="C922" s="25"/>
      <c r="D922" s="25"/>
      <c r="F922" s="25"/>
    </row>
    <row r="923" spans="1:6" ht="13.5">
      <c r="A923" s="25"/>
      <c r="B923" s="25"/>
      <c r="C923" s="25"/>
      <c r="D923" s="25"/>
      <c r="F923" s="25"/>
    </row>
    <row r="924" spans="1:6" ht="13.5">
      <c r="A924" s="25"/>
      <c r="B924" s="25"/>
      <c r="C924" s="25"/>
      <c r="D924" s="25"/>
      <c r="F924" s="25"/>
    </row>
    <row r="925" spans="1:6" ht="13.5">
      <c r="A925" s="25"/>
      <c r="B925" s="25"/>
      <c r="C925" s="25"/>
      <c r="D925" s="25"/>
      <c r="F925" s="25"/>
    </row>
    <row r="926" spans="1:6" ht="13.5">
      <c r="A926" s="25"/>
      <c r="B926" s="25"/>
      <c r="C926" s="25"/>
      <c r="D926" s="25"/>
      <c r="F926" s="25"/>
    </row>
    <row r="927" spans="1:6" ht="13.5">
      <c r="A927" s="25"/>
      <c r="B927" s="25"/>
      <c r="C927" s="25"/>
      <c r="D927" s="25"/>
      <c r="F927" s="25"/>
    </row>
    <row r="928" spans="1:6" ht="13.5">
      <c r="A928" s="25"/>
      <c r="B928" s="25"/>
      <c r="C928" s="25"/>
      <c r="D928" s="25"/>
      <c r="F928" s="25"/>
    </row>
    <row r="929" spans="1:6" ht="13.5">
      <c r="A929" s="25"/>
      <c r="B929" s="25"/>
      <c r="C929" s="25"/>
      <c r="D929" s="25"/>
      <c r="F929" s="25"/>
    </row>
    <row r="930" spans="1:6" ht="13.5">
      <c r="A930" s="25"/>
      <c r="B930" s="25"/>
      <c r="C930" s="25"/>
      <c r="D930" s="25"/>
      <c r="F930" s="25"/>
    </row>
    <row r="931" spans="1:6" ht="13.5">
      <c r="A931" s="25"/>
      <c r="B931" s="25"/>
      <c r="C931" s="25"/>
      <c r="D931" s="25"/>
      <c r="F931" s="25"/>
    </row>
    <row r="932" spans="1:6" ht="13.5">
      <c r="A932" s="25"/>
      <c r="B932" s="25"/>
      <c r="C932" s="25"/>
      <c r="D932" s="25"/>
      <c r="F932" s="25"/>
    </row>
    <row r="933" spans="1:6" ht="13.5">
      <c r="A933" s="25"/>
      <c r="B933" s="25"/>
      <c r="C933" s="25"/>
      <c r="D933" s="25"/>
      <c r="F933" s="25"/>
    </row>
    <row r="934" spans="1:6" ht="13.5">
      <c r="A934" s="25"/>
      <c r="B934" s="25"/>
      <c r="C934" s="25"/>
      <c r="D934" s="25"/>
      <c r="F934" s="25"/>
    </row>
    <row r="935" spans="1:6" ht="13.5">
      <c r="A935" s="25"/>
      <c r="B935" s="25"/>
      <c r="C935" s="25"/>
      <c r="D935" s="25"/>
      <c r="F935" s="25"/>
    </row>
    <row r="936" spans="1:6" ht="13.5">
      <c r="A936" s="25"/>
      <c r="B936" s="25"/>
      <c r="C936" s="25"/>
      <c r="D936" s="25"/>
      <c r="F936" s="25"/>
    </row>
    <row r="937" spans="1:6" ht="13.5">
      <c r="A937" s="25"/>
      <c r="B937" s="25"/>
      <c r="C937" s="25"/>
      <c r="D937" s="25"/>
      <c r="F937" s="25"/>
    </row>
    <row r="938" spans="1:6" ht="13.5">
      <c r="A938" s="25"/>
      <c r="B938" s="25"/>
      <c r="C938" s="25"/>
      <c r="D938" s="25"/>
      <c r="F938" s="25"/>
    </row>
    <row r="939" spans="1:6" ht="13.5">
      <c r="A939" s="25"/>
      <c r="B939" s="25"/>
      <c r="C939" s="25"/>
      <c r="D939" s="25"/>
      <c r="F939" s="25"/>
    </row>
    <row r="940" spans="1:6" ht="13.5">
      <c r="A940" s="25"/>
      <c r="B940" s="25"/>
      <c r="C940" s="25"/>
      <c r="D940" s="25"/>
      <c r="F940" s="25"/>
    </row>
    <row r="941" spans="1:6" ht="13.5">
      <c r="A941" s="25"/>
      <c r="B941" s="25"/>
      <c r="C941" s="25"/>
      <c r="D941" s="25"/>
      <c r="F941" s="25"/>
    </row>
    <row r="942" spans="1:6" ht="13.5">
      <c r="A942" s="25"/>
      <c r="B942" s="25"/>
      <c r="C942" s="25"/>
      <c r="D942" s="25"/>
      <c r="F942" s="25"/>
    </row>
    <row r="943" spans="1:6" ht="13.5">
      <c r="A943" s="25"/>
      <c r="B943" s="25"/>
      <c r="C943" s="25"/>
      <c r="D943" s="25"/>
      <c r="F943" s="25"/>
    </row>
    <row r="944" spans="1:6" ht="13.5">
      <c r="A944" s="25"/>
      <c r="B944" s="25"/>
      <c r="C944" s="25"/>
      <c r="D944" s="25"/>
      <c r="F944" s="25"/>
    </row>
    <row r="945" spans="1:6" ht="13.5">
      <c r="A945" s="25"/>
      <c r="B945" s="25"/>
      <c r="C945" s="25"/>
      <c r="D945" s="25"/>
      <c r="F945" s="25"/>
    </row>
    <row r="946" spans="1:6" ht="13.5">
      <c r="A946" s="25"/>
      <c r="B946" s="25"/>
      <c r="C946" s="25"/>
      <c r="D946" s="25"/>
      <c r="F946" s="25"/>
    </row>
    <row r="947" spans="1:6" ht="13.5">
      <c r="A947" s="25"/>
      <c r="B947" s="25"/>
      <c r="C947" s="25"/>
      <c r="D947" s="25"/>
      <c r="F947" s="25"/>
    </row>
    <row r="948" spans="1:6" ht="13.5">
      <c r="A948" s="25"/>
      <c r="B948" s="25"/>
      <c r="C948" s="25"/>
      <c r="D948" s="25"/>
      <c r="F948" s="25"/>
    </row>
    <row r="949" spans="1:6" ht="13.5">
      <c r="A949" s="25"/>
      <c r="B949" s="25"/>
      <c r="C949" s="25"/>
      <c r="D949" s="25"/>
      <c r="F949" s="25"/>
    </row>
    <row r="950" spans="1:6" ht="13.5">
      <c r="A950" s="25"/>
      <c r="B950" s="25"/>
      <c r="C950" s="25"/>
      <c r="D950" s="25"/>
      <c r="F950" s="25"/>
    </row>
    <row r="951" spans="1:6" ht="13.5">
      <c r="A951" s="25"/>
      <c r="B951" s="25"/>
      <c r="C951" s="25"/>
      <c r="D951" s="25"/>
      <c r="F951" s="25"/>
    </row>
    <row r="952" spans="1:6" ht="13.5">
      <c r="A952" s="25"/>
      <c r="B952" s="25"/>
      <c r="C952" s="25"/>
      <c r="D952" s="25"/>
      <c r="F952" s="25"/>
    </row>
    <row r="953" spans="1:6" ht="13.5">
      <c r="A953" s="25"/>
      <c r="B953" s="25"/>
      <c r="C953" s="25"/>
      <c r="D953" s="25"/>
      <c r="F953" s="25"/>
    </row>
    <row r="954" spans="1:6" ht="13.5">
      <c r="A954" s="25"/>
      <c r="B954" s="25"/>
      <c r="C954" s="25"/>
      <c r="D954" s="25"/>
      <c r="F954" s="25"/>
    </row>
    <row r="955" spans="1:6" ht="13.5">
      <c r="A955" s="25"/>
      <c r="B955" s="25"/>
      <c r="C955" s="25"/>
      <c r="D955" s="25"/>
      <c r="F955" s="25"/>
    </row>
    <row r="956" spans="1:6" ht="13.5">
      <c r="A956" s="25"/>
      <c r="B956" s="25"/>
      <c r="C956" s="25"/>
      <c r="D956" s="25"/>
      <c r="F956" s="25"/>
    </row>
    <row r="957" spans="1:6" ht="13.5">
      <c r="A957" s="25"/>
      <c r="B957" s="25"/>
      <c r="C957" s="25"/>
      <c r="D957" s="25"/>
      <c r="F957" s="25"/>
    </row>
    <row r="958" spans="1:6" ht="13.5">
      <c r="A958" s="25"/>
      <c r="B958" s="25"/>
      <c r="C958" s="25"/>
      <c r="D958" s="25"/>
      <c r="F958" s="25"/>
    </row>
    <row r="959" spans="1:6" ht="13.5">
      <c r="A959" s="25"/>
      <c r="B959" s="25"/>
      <c r="C959" s="25"/>
      <c r="D959" s="25"/>
      <c r="F959" s="25"/>
    </row>
    <row r="960" spans="1:6" ht="13.5">
      <c r="A960" s="25"/>
      <c r="B960" s="25"/>
      <c r="C960" s="25"/>
      <c r="D960" s="25"/>
      <c r="F960" s="25"/>
    </row>
    <row r="961" spans="1:6" ht="13.5">
      <c r="A961" s="25"/>
      <c r="B961" s="25"/>
      <c r="C961" s="25"/>
      <c r="D961" s="25"/>
      <c r="F961" s="25"/>
    </row>
    <row r="962" spans="1:6" ht="13.5">
      <c r="A962" s="25"/>
      <c r="B962" s="25"/>
      <c r="C962" s="25"/>
      <c r="D962" s="25"/>
      <c r="F962" s="25"/>
    </row>
    <row r="963" spans="1:6" ht="13.5">
      <c r="A963" s="25"/>
      <c r="B963" s="25"/>
      <c r="C963" s="25"/>
      <c r="D963" s="25"/>
      <c r="F963" s="25"/>
    </row>
    <row r="964" spans="1:6" ht="13.5">
      <c r="A964" s="25"/>
      <c r="B964" s="25"/>
      <c r="C964" s="25"/>
      <c r="D964" s="25"/>
      <c r="F964" s="25"/>
    </row>
    <row r="965" spans="1:6" ht="13.5">
      <c r="A965" s="25"/>
      <c r="B965" s="25"/>
      <c r="C965" s="25"/>
      <c r="D965" s="25"/>
      <c r="F965" s="25"/>
    </row>
    <row r="966" spans="1:6" ht="13.5">
      <c r="A966" s="25"/>
      <c r="B966" s="25"/>
      <c r="C966" s="25"/>
      <c r="D966" s="25"/>
      <c r="F966" s="25"/>
    </row>
    <row r="967" spans="1:6" ht="13.5">
      <c r="A967" s="25"/>
      <c r="B967" s="25"/>
      <c r="C967" s="25"/>
      <c r="D967" s="25"/>
      <c r="F967" s="25"/>
    </row>
    <row r="968" spans="1:6" ht="13.5">
      <c r="A968" s="25"/>
      <c r="B968" s="25"/>
      <c r="C968" s="25"/>
      <c r="D968" s="25"/>
      <c r="F968" s="25"/>
    </row>
    <row r="969" spans="1:6" ht="13.5">
      <c r="A969" s="25"/>
      <c r="B969" s="25"/>
      <c r="C969" s="25"/>
      <c r="D969" s="25"/>
      <c r="F969" s="25"/>
    </row>
    <row r="970" spans="1:6" ht="13.5">
      <c r="A970" s="25"/>
      <c r="B970" s="25"/>
      <c r="C970" s="25"/>
      <c r="D970" s="25"/>
      <c r="F970" s="25"/>
    </row>
    <row r="971" spans="1:6" ht="13.5">
      <c r="A971" s="25"/>
      <c r="B971" s="25"/>
      <c r="C971" s="25"/>
      <c r="D971" s="25"/>
      <c r="F971" s="25"/>
    </row>
    <row r="972" spans="1:6" ht="13.5">
      <c r="A972" s="25"/>
      <c r="B972" s="25"/>
      <c r="C972" s="25"/>
      <c r="D972" s="25"/>
      <c r="F972" s="25"/>
    </row>
    <row r="973" spans="1:6" ht="13.5">
      <c r="A973" s="25"/>
      <c r="B973" s="25"/>
      <c r="C973" s="25"/>
      <c r="D973" s="25"/>
      <c r="F973" s="25"/>
    </row>
    <row r="974" spans="1:6" ht="13.5">
      <c r="A974" s="25"/>
      <c r="B974" s="25"/>
      <c r="C974" s="25"/>
      <c r="D974" s="25"/>
      <c r="F974" s="25"/>
    </row>
    <row r="975" spans="1:6" ht="13.5">
      <c r="A975" s="25"/>
      <c r="B975" s="25"/>
      <c r="C975" s="25"/>
      <c r="D975" s="25"/>
      <c r="F975" s="25"/>
    </row>
  </sheetData>
  <sheetProtection/>
  <mergeCells count="27">
    <mergeCell ref="A214:F214"/>
    <mergeCell ref="D157:F157"/>
    <mergeCell ref="D167:F167"/>
    <mergeCell ref="D183:F183"/>
    <mergeCell ref="D206:F206"/>
    <mergeCell ref="D212:F212"/>
    <mergeCell ref="A213:F213"/>
    <mergeCell ref="D114:F114"/>
    <mergeCell ref="D119:F119"/>
    <mergeCell ref="D130:F130"/>
    <mergeCell ref="A131:F131"/>
    <mergeCell ref="A132:F132"/>
    <mergeCell ref="D142:F142"/>
    <mergeCell ref="A7:F7"/>
    <mergeCell ref="D34:F34"/>
    <mergeCell ref="D48:F48"/>
    <mergeCell ref="D65:F65"/>
    <mergeCell ref="D90:F90"/>
    <mergeCell ref="D103:F103"/>
    <mergeCell ref="A1:F1"/>
    <mergeCell ref="A2:F2"/>
    <mergeCell ref="A3:F3"/>
    <mergeCell ref="A5:A6"/>
    <mergeCell ref="B5:B6"/>
    <mergeCell ref="C5:C6"/>
    <mergeCell ref="D5:D6"/>
    <mergeCell ref="E5:F5"/>
  </mergeCells>
  <printOptions horizontalCentered="1"/>
  <pageMargins left="0.6692913385826772" right="0.1968503937007874" top="0.5905511811023623" bottom="0.5905511811023623" header="0.3937007874015748" footer="0.5118110236220472"/>
  <pageSetup firstPageNumber="4" useFirstPageNumber="1" horizontalDpi="300" verticalDpi="300" orientation="portrait" paperSize="9" scale="83" r:id="rId1"/>
  <rowBreaks count="6" manualBreakCount="6">
    <brk id="30" max="5" man="1"/>
    <brk id="80" max="5" man="1"/>
    <brk id="108" max="5" man="1"/>
    <brk id="131" max="5" man="1"/>
    <brk id="154" max="5" man="1"/>
    <brk id="18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Użytek własny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Len</dc:creator>
  <cp:keywords/>
  <dc:description/>
  <cp:lastModifiedBy>Marta Cesarz</cp:lastModifiedBy>
  <cp:lastPrinted>2019-05-30T07:18:35Z</cp:lastPrinted>
  <dcterms:created xsi:type="dcterms:W3CDTF">2004-10-02T15:15:25Z</dcterms:created>
  <dcterms:modified xsi:type="dcterms:W3CDTF">2019-06-03T11:00:47Z</dcterms:modified>
  <cp:category/>
  <cp:version/>
  <cp:contentType/>
  <cp:contentStatus/>
</cp:coreProperties>
</file>