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przedmiar" sheetId="1" r:id="rId1"/>
    <sheet name="kosztorys" sheetId="2" r:id="rId2"/>
  </sheets>
  <definedNames>
    <definedName name="_xlnm.Print_Area" localSheetId="1">'kosztorys'!$A$1:$G$110</definedName>
    <definedName name="_xlnm.Print_Area" localSheetId="0">'przedmiar'!$A$1:$E$93</definedName>
  </definedNames>
  <calcPr fullCalcOnLoad="1" fullPrecision="0"/>
</workbook>
</file>

<file path=xl/sharedStrings.xml><?xml version="1.0" encoding="utf-8"?>
<sst xmlns="http://schemas.openxmlformats.org/spreadsheetml/2006/main" count="685" uniqueCount="248">
  <si>
    <t>Nr</t>
  </si>
  <si>
    <t>Podstawa</t>
  </si>
  <si>
    <t>Opis robót</t>
  </si>
  <si>
    <t>J.m.</t>
  </si>
  <si>
    <t>Ilość</t>
  </si>
  <si>
    <t>Cena jedn.</t>
  </si>
  <si>
    <t>Wartość</t>
  </si>
  <si>
    <t>Element</t>
  </si>
  <si>
    <t xml:space="preserve">ROBOTY PRZYGOTOWAWCZE </t>
  </si>
  <si>
    <t>1.1</t>
  </si>
  <si>
    <t xml:space="preserve"> Kalkulacja indywidualna</t>
  </si>
  <si>
    <t>Opracowanie projektu tymczasowej organizacji ruchu</t>
  </si>
  <si>
    <t>szt</t>
  </si>
  <si>
    <t>1.2</t>
  </si>
  <si>
    <t>Oznakowanie robót wg projektu tymczasowej organizacji ruchu</t>
  </si>
  <si>
    <t>kpl</t>
  </si>
  <si>
    <t>1.3</t>
  </si>
  <si>
    <t>KNRW 201/113/2</t>
  </si>
  <si>
    <t xml:space="preserve">Roboty pomiarowe przy liniowych robotach ziemnych, trasa kolei w terenie pagórkowatym lub podgórskim </t>
  </si>
  <si>
    <t>km</t>
  </si>
  <si>
    <t xml:space="preserve">Razem ROBOTY PRZYGOTOWAWCZE </t>
  </si>
  <si>
    <t>2</t>
  </si>
  <si>
    <t>ROBOTY ZIEMNE</t>
  </si>
  <si>
    <t>2.1</t>
  </si>
  <si>
    <t>KNNR 1/113/1</t>
  </si>
  <si>
    <t>m2</t>
  </si>
  <si>
    <t>m3</t>
  </si>
  <si>
    <t xml:space="preserve">KNNR 1/202/5 </t>
  </si>
  <si>
    <t xml:space="preserve">Razem ROBOTY ZIEMNE </t>
  </si>
  <si>
    <t>3</t>
  </si>
  <si>
    <t xml:space="preserve"> ROBOTY ROZBIÓRKOWE - ZJAZDY</t>
  </si>
  <si>
    <t>3.1</t>
  </si>
  <si>
    <t>KNNR 6/802/4</t>
  </si>
  <si>
    <t>3.2</t>
  </si>
  <si>
    <t>KNNR 8/80/1/2</t>
  </si>
  <si>
    <t>3.3</t>
  </si>
  <si>
    <t>KNNR 6/802/6</t>
  </si>
  <si>
    <t>3.4</t>
  </si>
  <si>
    <t>KNR 231/813/3</t>
  </si>
  <si>
    <t>m</t>
  </si>
  <si>
    <t xml:space="preserve">3.5 </t>
  </si>
  <si>
    <t>Kalkulacja indywidualna</t>
  </si>
  <si>
    <t>3.6</t>
  </si>
  <si>
    <t>KNR 231/816/2</t>
  </si>
  <si>
    <t>KNR 231/816/3</t>
  </si>
  <si>
    <t>KNR 231/816/4</t>
  </si>
  <si>
    <t xml:space="preserve">Razem ROBOTY ROZBIÓRKOWE - ZJAZDY </t>
  </si>
  <si>
    <t>4</t>
  </si>
  <si>
    <t>ROBOTY ROZBIÓRKOWE - UMOCNIENIA SKARP I DNA ROWU</t>
  </si>
  <si>
    <t>4.1</t>
  </si>
  <si>
    <t>4.2</t>
  </si>
  <si>
    <t>4.3</t>
  </si>
  <si>
    <t>Razem ROBOTY ROZBIÓRKOWE - UMOCNIENIA SKARP I DNA ROWU</t>
  </si>
  <si>
    <t>5</t>
  </si>
  <si>
    <t>ROBOTY ROZBIÓRKOWE - WYWOZY</t>
  </si>
  <si>
    <t>5.1</t>
  </si>
  <si>
    <t>KNR 404/1103/4</t>
  </si>
  <si>
    <t xml:space="preserve">Razem ROBOTY ROZBIÓRKOWE - WYWOZY </t>
  </si>
  <si>
    <t>6</t>
  </si>
  <si>
    <t xml:space="preserve"> ODWODNIENIE KANALIZACJA DESZCZOWA</t>
  </si>
  <si>
    <t>6.1</t>
  </si>
  <si>
    <t>KNNR 6/103/1</t>
  </si>
  <si>
    <t>6.2</t>
  </si>
  <si>
    <t>KNR 218/501/2</t>
  </si>
  <si>
    <t>6.6</t>
  </si>
  <si>
    <t xml:space="preserve"> KNRW 218/408/8
</t>
  </si>
  <si>
    <t xml:space="preserve"> Kalkulacja indywidualna
</t>
  </si>
  <si>
    <t>6.8</t>
  </si>
  <si>
    <t>KNRW 201/312/4 (1)</t>
  </si>
  <si>
    <t>6.10</t>
  </si>
  <si>
    <t xml:space="preserve"> KNRW 218/513/3 (1</t>
  </si>
  <si>
    <t>6.11</t>
  </si>
  <si>
    <t xml:space="preserve"> KNRW 218/513/5 (1</t>
  </si>
  <si>
    <t>6.12</t>
  </si>
  <si>
    <t xml:space="preserve"> KNNR 4/1424/2 </t>
  </si>
  <si>
    <t>Studzienki ściekowe uliczne i podwórzowe, Fi˙500˙mm, z osadnikiem bez syfonu</t>
  </si>
  <si>
    <t>6.13</t>
  </si>
  <si>
    <t xml:space="preserve"> KNNR 11/505/3 (1)</t>
  </si>
  <si>
    <t>Przykanaliki z rur z tworzyw sztucznych, rury z PVC kielichowe, Dn˙200˙mm</t>
  </si>
  <si>
    <t>6.14</t>
  </si>
  <si>
    <t xml:space="preserve"> Kalkulacja indywidualna
Kalkulacja indywidualna</t>
  </si>
  <si>
    <t xml:space="preserve">Wpięcia istniejących przyłączy do KD "INSITU" FI 110
</t>
  </si>
  <si>
    <t>6.15</t>
  </si>
  <si>
    <t xml:space="preserve">Wpięcia istniejących przyłączy do KD "INSITU" FI 160
</t>
  </si>
  <si>
    <t xml:space="preserve">KNNR 6/103/1 </t>
  </si>
  <si>
    <t xml:space="preserve">KNR 231/402/4 </t>
  </si>
  <si>
    <t xml:space="preserve">KNR 201/515/1 </t>
  </si>
  <si>
    <t xml:space="preserve">
Wpięcie do KD istniejących przepustów pod drogą wraz z uszczelnieniem
</t>
  </si>
  <si>
    <t xml:space="preserve">Razem ODWODNIENIE KANALIZACJA DESZCZOWA </t>
  </si>
  <si>
    <t>7</t>
  </si>
  <si>
    <t>ZABEZPIECZENIE URZĄDZEŃ PODZIEMNYCH</t>
  </si>
  <si>
    <t>7.1</t>
  </si>
  <si>
    <t>7.2</t>
  </si>
  <si>
    <t xml:space="preserve">Razem ZABEZPIECZENIE URZĄDZEŃ PODZIEMNYCH </t>
  </si>
  <si>
    <t>8</t>
  </si>
  <si>
    <t xml:space="preserve"> KRAWĘŻNIKI, OBRZEŻA, PALISADA </t>
  </si>
  <si>
    <t>8.1</t>
  </si>
  <si>
    <t>8.2</t>
  </si>
  <si>
    <t xml:space="preserve">KNR 231/403/3 </t>
  </si>
  <si>
    <t xml:space="preserve">Krawężniki betonowe, wystające 15x30˙cm na podsypce cementowo-piaskowej </t>
  </si>
  <si>
    <t>8.3</t>
  </si>
  <si>
    <t>8.4</t>
  </si>
  <si>
    <t xml:space="preserve">KNR 231/407/5 </t>
  </si>
  <si>
    <t xml:space="preserve">Obrzeża betonowe, 30x8˙cm na podsypce cementowo-piaskowej z wypełnieniem spoin zaprawą cementową </t>
  </si>
  <si>
    <t xml:space="preserve">Kalkulacja indywidualna
</t>
  </si>
  <si>
    <t xml:space="preserve">Razem KRAWĘŻNIKI, OBRZEŻA, PALISADA </t>
  </si>
  <si>
    <t>9</t>
  </si>
  <si>
    <t>CHODNIK</t>
  </si>
  <si>
    <t>9.1</t>
  </si>
  <si>
    <t xml:space="preserve">Profilowanie i zagęszczanie podłoża pod warstwy konstrukcyjne nawierzchni, wykonywane ręcznie, kategoria gruntu II-IV </t>
  </si>
  <si>
    <t>9.2</t>
  </si>
  <si>
    <t xml:space="preserve">KNR 231/104/7 </t>
  </si>
  <si>
    <t xml:space="preserve">Warstwy odsączające, w korycie lub na całej szerokości drogi, wykonanie i zagęszczenie mechaniczne, grubość warstwy po zagęszczeniu˙10˙cm </t>
  </si>
  <si>
    <t>9.3</t>
  </si>
  <si>
    <t xml:space="preserve">Stabilizacja Rm=2,5MPa z dowozu z Betoniarni gr 15,00cm
</t>
  </si>
  <si>
    <t>9.4</t>
  </si>
  <si>
    <t xml:space="preserve">KNR 231/511/3 (1)
</t>
  </si>
  <si>
    <t xml:space="preserve">Nawierzchnie z kostki brukowej betonowej, grubość 8˙cm, na podsypce cementowo-piaskowej, kostka szara - 5% kostka kolor </t>
  </si>
  <si>
    <t xml:space="preserve">Razem CHODNIK </t>
  </si>
  <si>
    <t>10</t>
  </si>
  <si>
    <t>ZJAZDY</t>
  </si>
  <si>
    <t>10.1</t>
  </si>
  <si>
    <t xml:space="preserve"> KNNR 6/103/1 </t>
  </si>
  <si>
    <t>10.2</t>
  </si>
  <si>
    <t>10.3</t>
  </si>
  <si>
    <t>10.4</t>
  </si>
  <si>
    <t xml:space="preserve">KNR 231/109/3 </t>
  </si>
  <si>
    <t>10.6</t>
  </si>
  <si>
    <t xml:space="preserve">KNR 231/511/3 (2)
</t>
  </si>
  <si>
    <t>Nawierzchnie z kostki brukowej betonowej, grubość 8˙cm, na podsypce cementowo-piaskowej, kostka kolorowa</t>
  </si>
  <si>
    <t>10.7</t>
  </si>
  <si>
    <t>10.8</t>
  </si>
  <si>
    <t xml:space="preserve">KNR 231/114/5 </t>
  </si>
  <si>
    <t xml:space="preserve">Razem ZJAZDY </t>
  </si>
  <si>
    <t>11</t>
  </si>
  <si>
    <t xml:space="preserve"> POSZERZENIE JEZDNI DROGI</t>
  </si>
  <si>
    <t>11.1</t>
  </si>
  <si>
    <t xml:space="preserve"> KNR 201/205/2 </t>
  </si>
  <si>
    <t>11.2</t>
  </si>
  <si>
    <t xml:space="preserve">AT 3/101/2 </t>
  </si>
  <si>
    <t xml:space="preserve">Roboty remontowe, nawierzchnie bitumiczne, cięcie na głębokość 6-10˙cm </t>
  </si>
  <si>
    <t>11.3</t>
  </si>
  <si>
    <t>11.4</t>
  </si>
  <si>
    <t>11.6</t>
  </si>
  <si>
    <t>11.7</t>
  </si>
  <si>
    <t>11.8</t>
  </si>
  <si>
    <t>Razem POSZERZENIE JEZDNI DROGI</t>
  </si>
  <si>
    <t>12</t>
  </si>
  <si>
    <t xml:space="preserve"> Element</t>
  </si>
  <si>
    <t xml:space="preserve"> ELEMENTY BEZPIECZEŃSTWA RUCHU DROGOWEGO</t>
  </si>
  <si>
    <t>12.1</t>
  </si>
  <si>
    <t xml:space="preserve">KNR 231/702/2 </t>
  </si>
  <si>
    <t xml:space="preserve">Słupki do znaków drogowych, z rur stalowych, Fi˙70˙mm - przestawienie </t>
  </si>
  <si>
    <t>12.2</t>
  </si>
  <si>
    <t xml:space="preserve">KNR 231/703/2 </t>
  </si>
  <si>
    <t xml:space="preserve">Przymocowanie tablic znaków drogowych, znaki zakazu, nakazu, ostrzegawcze, informacyjne, powierzchnia ponad 0,3˙m2 - przestawienie </t>
  </si>
  <si>
    <t>12.3</t>
  </si>
  <si>
    <t>Razem ELEMENTY BEZPIECZEŃSTWA RUCHU DROGOWEGO</t>
  </si>
  <si>
    <t>13</t>
  </si>
  <si>
    <t xml:space="preserve">ROBOTY WYKOŃCZENIOWE </t>
  </si>
  <si>
    <t>13.1</t>
  </si>
  <si>
    <t xml:space="preserve"> KNR 231/1403/3 </t>
  </si>
  <si>
    <t xml:space="preserve">Oczyszczanie rowu z namułu, bez naruszania skarp, grubość namułu 30˙cm </t>
  </si>
  <si>
    <t xml:space="preserve">Razem ROBOTY WYKOŃCZENIOWE </t>
  </si>
  <si>
    <t>14</t>
  </si>
  <si>
    <t>ROBOTY GEODEZYJNE</t>
  </si>
  <si>
    <t>14.1</t>
  </si>
  <si>
    <t>Opracowanie inwentaryzacji powykonawczej</t>
  </si>
  <si>
    <t xml:space="preserve">Razem ROBOTY GEODEZYJNE </t>
  </si>
  <si>
    <t>Vat 23%</t>
  </si>
  <si>
    <t>Rozebranie nawierzchni, masy mineralno-bitumiczne grubość 4˙cm, mechanicznie  ZL14-12,74m2  Razem 12,74m2</t>
  </si>
  <si>
    <t>Rozebranie podbudowy, z kruszywa, grubość 15˙cm, mechanicznie                  ZL14-12,74m2 Razem 12,74m2</t>
  </si>
  <si>
    <t>Rozebranie nawierzchni, nawierzchnia z betonu grubość 15˙cm, mechanicznie  ZL11-40,50m2; ZL13-23,03m2m2 Razem 63,53m2</t>
  </si>
  <si>
    <t>Rozebranie krawężników, betonowych 15x30˙cm na podsypce cementowo-piaskowej  ZL8-8,00m; ZL10-7,00m; ZL15/16-10,50m                                     Razem 25,50m</t>
  </si>
  <si>
    <t xml:space="preserve">Rozebranie kostki brukowej gr 8,00cm ZL8-16,00m2; ZL10-14,00m2 ; ZL12-12,00m2; ZL15/16-18,00m2                                                                                        Razem 68,00m2 </t>
  </si>
  <si>
    <t>Rozebranie przepustów rurowych, rury betonowe Fi˙60˙cm ANALOGIA RURY PE FI 60cm  wraz z wywiezieniem i utylizacjąZL16-ZL17-26,00m Razem 26,00m</t>
  </si>
  <si>
    <t>Rozebranie przepustów rurowych, rury betonowe Fi˙60˙cm   wraz z wywiezieniem i utylizacją  ZL8-6,20m; ZL9-6,00m ; ZL10-6,40m; ZL11-6,30m; ZL12-6,00m; ZL13-4,00m; ZL14-5,00m                                                    Razem39,90m</t>
  </si>
  <si>
    <t>Rozebranie przepustów rurowych, rury betonowe Fi˙50˙cm   wraz z wywiezieniem i utylizacją ZL15/16-9,30m                                                             Razem 9,30m</t>
  </si>
  <si>
    <t xml:space="preserve">Podbudowy z kruszyw, tłuczeń, warstwa dolna, grubość warstwy po zagęszczeniu 20cm </t>
  </si>
  <si>
    <t xml:space="preserve">Podłoże z materiałów sypkich, grubości 15˙cm </t>
  </si>
  <si>
    <t xml:space="preserve">Zlokalizowanie urządzeń podziemnych - odkopanie Km 1+280,16-kabel eN; </t>
  </si>
  <si>
    <t xml:space="preserve">
Zabezpieczenie urządzeń poprzez nałożenie rury typu AROT fi 110mm wraz z zasypaniem piaskiem oraz zagęszczeniem </t>
  </si>
  <si>
    <t>Profilowanie i zagęszczanie podłoża pod warstwy konstrukcyjne nawierzchni, wykonywane ręcznie, kategoria gruntu II-IV 180,00 - zestawienie zjazdów + poza chodnikiem do granicy pasa drogowego ZL11-18,60m3; ZL13-11,60m2;                                                                                       Razem 210,20m2</t>
  </si>
  <si>
    <t xml:space="preserve">Podbudowy betonowe, bez dylatacji, grubość warstwy po zagęszczeniu 15˙cm Beton C12/15 </t>
  </si>
  <si>
    <t xml:space="preserve">Profilowanie i zagęszczanie podłoża pod warstwy konstrukcyjne nawierzchni, wykonywane ręcznie, kategoria gruntu II-IV - pod korytka betonowe 100,00x0,70=7,00m2 </t>
  </si>
  <si>
    <t xml:space="preserve">Ławy pod krawężniki, betonowa z oporem - pod korytka betonowe 10,00x0,70x0,10=7,00m3 </t>
  </si>
  <si>
    <t xml:space="preserve">Ułożenie ścieków drogowych, ściek korytkowy o grubości 15˙cm </t>
  </si>
  <si>
    <t xml:space="preserve">Przełożenie kostki brukowej na podsypce cementowo piaskowej 1:4 - dostosowanie zjazdów do niwelety chodnika ZL8-19,20m2; ZL9-18,00m2; ZL10-21,46m2; ZL11-12,00m2; ZL12-34,20m2; ZL15/16-27,00m2                                                                               Razem 131,86m2 </t>
  </si>
  <si>
    <t>Kalkulacja  indywidualna</t>
  </si>
  <si>
    <t>11.5</t>
  </si>
  <si>
    <t>11.9</t>
  </si>
  <si>
    <t xml:space="preserve">Profilowanie i zagęszczanie podłoża pod warstwy konstrukcyjne nawierzchni, wykonywane ręcznie, kategoria gruntu II-IV 266,00x0,70=186,20m2 </t>
  </si>
  <si>
    <t xml:space="preserve">Podbudowy betonowe, bez dylatacji, grubość warstwy po zagęszczeniu 10˙cm 266,00x0,4=106,4,00m2 </t>
  </si>
  <si>
    <t>Warstwa wiążaca z AC 8 S KR 3-4 gr. 6 cm w raz z uprzednim oczyszczeniem oraz skropeiniem podłoża emulsja asfaltową 266*0,4=106,4 m2</t>
  </si>
  <si>
    <t xml:space="preserve">Warstwa ścieralna z AC 16 W  KR 3-4 gr. 4 cm w raz z uprzednim oczyszczeniem oraz skropeiniem podłoża emulsja asfaltową </t>
  </si>
  <si>
    <t xml:space="preserve">Stabilizacja Rm=2,5MPa z dowozu z Betoniarni gr 20,00cm 266,00x0,70=186,00m2 </t>
  </si>
  <si>
    <t>Profilowanie skarp w raz z zahumusowaniem gr 5 cm oraz obsianiem nasiomi traw</t>
  </si>
  <si>
    <t>13.2</t>
  </si>
  <si>
    <r>
      <t xml:space="preserve">Studnie rewizyjne z kręgów betonowych w gotowym wykopie, Fi˙1500˙mm, głębokość 2,5˙m  ( </t>
    </r>
    <r>
      <rPr>
        <b/>
        <sz val="11"/>
        <color indexed="8"/>
        <rFont val="Calibri"/>
        <family val="2"/>
      </rPr>
      <t xml:space="preserve">UWAGA Studnie : S8, S10 do wykonania jako kaskadowe ) </t>
    </r>
  </si>
  <si>
    <t xml:space="preserve">Studnie rewizyjne z kręgów betonowych w gotowym wykopie, Fi˙1200˙mm, głębokość 2,5˙m </t>
  </si>
  <si>
    <t xml:space="preserve">Roboty ziemne wykonywane koparkami podsiębiernymi, z transportem urobku samochodami samowyładowczymi na odległość do 10˙km, koparka 0,40˙m3, kategoria gruntu I-II - WYKOPY POD KD Ist-                                     </t>
  </si>
  <si>
    <t>Demontaż barier stalowych spręzystych wraz zwywozem na bazę materiałową Zamawiającego Ropczyce ul. Robotnicza                          Razem =17*4=68</t>
  </si>
  <si>
    <t>Demontaż barierek stalowych ZL11-5,00m; ZL12-5,00m;  wraz zwywozem na bazę materiałową Zamawiającego Ropczyce ul. Robotnicza 38      Razem 14m</t>
  </si>
  <si>
    <t>Zasypywanie wykopów liniowych o ścianach pionowych, głębokość wykopu do 3,0˙m, grunt kategorii I-II, szerokość wykopu 0.8-1.5˙m zakup i dowóz piasku wraz z zasypaniem i zagęszczeniem =248*3,17</t>
  </si>
  <si>
    <t>Ławy pod krawężniki, betonowa z oporem  POD OBRZEŻA 0,05m3/1 mb</t>
  </si>
  <si>
    <t>Kalkulacja indywidualana</t>
  </si>
  <si>
    <t>Warstwa podbudowy zkruszywa łamanego  0/31,5 stabilzowanego mechanicznie gr. 10 cm</t>
  </si>
  <si>
    <t xml:space="preserve">Usunięcie warstwy ziemi urodzajnej (humusu) , grubość warstwy do 15˙cm wraz z wywozem do 10km </t>
  </si>
  <si>
    <t xml:space="preserve">Rozebranie betonu gr. ok 15,00 cm z umocnienia skarp z wywozem i utylizacja po stronie Wykonawcy 12,20+33,00 Razem 45,20m2 </t>
  </si>
  <si>
    <t>Profilowanie i zagęszczanie podłoża pod warstwy konstrukcyjne nawierzchni, wykonywane ręcznie, kategoria gruntu II-IV 248x0,8=198,4m2</t>
  </si>
  <si>
    <t xml:space="preserve">Profilowanie i zagęszczanie podłoża pod warstwy konstrukcyjne nawierzchni, wykonywane ręcznie, kategoria gruntu II-IV  - poza chodnikiem do granicy pasa drogowego  </t>
  </si>
  <si>
    <t>Umocnienie skarp betonowymi płytami ażurowymi 60x40x8 na podsypce cementowo piaskowej gr 5 cm z uzupełnieniem otwrów zaprawą cementową</t>
  </si>
  <si>
    <t>13.3</t>
  </si>
  <si>
    <t>Kanały z rur  typu PP łączone na wcisk gi 500 mm (Rura sn 8)</t>
  </si>
  <si>
    <t xml:space="preserve">Podbudowy z kruszyw, tłuczeń, warstwa dolna, grubość warstwy po zagęszczeniu 20˙cm  - poza chodnikiem do granicy pasa drogowego                    </t>
  </si>
  <si>
    <t xml:space="preserve">Chodniki z kostki brukowej betonowej, grubość 8˙cm, podsypka cementowo-piaskowa z wypełnieniem spoin piaskiem, kostka szara - ŚCIEK PRZYKRAWĘŻNIKOWY SZER 20 cm, na ławie z betonu C12/15 gr 15 cm </t>
  </si>
  <si>
    <t xml:space="preserve">Barierka U11a zakup w raz z montażem (ocynkowana, malowana proszkowo kolor biało-czerwony)
</t>
  </si>
  <si>
    <t xml:space="preserve">Wywiezienie gruzu z terenu rozbiórki wraz z utylizacją przy mechanicznym załadowaniu i wyładowaniu, transport samochodem samowyładowczym na odległość 10 km </t>
  </si>
  <si>
    <t>Rozebranie przepustów rurowych, ścianki czołowe i ławy betonowe                                                                                        Razem 15,00m3</t>
  </si>
  <si>
    <t>Rozebranie elementów betonowych - Korytka z dna rowu - rozbiórka ręczna wraz z ułożeniem na palety transportowe ( zakup palet ppo stronie Wykonawcy)w raz zwywozem na bazę materiałową Zamawiającego Ropczyce ul. Robotnicza 38</t>
  </si>
  <si>
    <t xml:space="preserve">Rozebranie elementów betonowych - "YOMBY" 60x40x8 z umocnienia skarp - rozbiórka ręczna wraz z ułożeniem na palety transportowe( zakup palet po stronie Wykonawcy) z wywozem na bazę materiałową Zamawiającego Ropczyce ul. Robotnicza 38 </t>
  </si>
  <si>
    <t xml:space="preserve">Roboty ziemne koparkami podsiębiernymi z transportem urobku samochodami samowyładowczymi do 1˙km, koparka 0,15˙m3, grunt kategorii III </t>
  </si>
  <si>
    <t>Ławy pod krawężniki, betonowa C 12/15 z oporem - POD KRAWĘŻNIK 0,07m3/mb</t>
  </si>
  <si>
    <t>Przebudowa drogi powiatowej Nr 1359R ulicy Witosa w Ropczycach 
polegająca na budowie chodnika</t>
  </si>
  <si>
    <t>Kanały z rur typu PVC łączone na wcisk, Fi˙600˙mm ( Rura PP SN 8)</t>
  </si>
  <si>
    <t>Razem wartość netto</t>
  </si>
  <si>
    <t>Razem wartość brutto</t>
  </si>
  <si>
    <t>2,2</t>
  </si>
  <si>
    <t>3,7</t>
  </si>
  <si>
    <t>3,8</t>
  </si>
  <si>
    <t>3,9</t>
  </si>
  <si>
    <t>3,10</t>
  </si>
  <si>
    <t>3,11</t>
  </si>
  <si>
    <t>3,12</t>
  </si>
  <si>
    <t>6.3</t>
  </si>
  <si>
    <t>6.4</t>
  </si>
  <si>
    <t>6.5</t>
  </si>
  <si>
    <t>6.7</t>
  </si>
  <si>
    <t>6.9</t>
  </si>
  <si>
    <t>CZĘŚĆ III SIWZ</t>
  </si>
  <si>
    <t>PRZEDMIAR</t>
  </si>
  <si>
    <t xml:space="preserve">Kalkulacja indywidualna </t>
  </si>
  <si>
    <t xml:space="preserve">Wycinka drzew w raz z karczowaniem pni o średnicy 10-35 cm utylizacja po stronie WYkonawcy </t>
  </si>
  <si>
    <t>1.4</t>
  </si>
  <si>
    <t>Karczowanie zakrzaczenia w raz z utylizacją</t>
  </si>
  <si>
    <t>1.5</t>
  </si>
  <si>
    <t>ha</t>
  </si>
  <si>
    <t>KOSZTORYS OFERTOWY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</si>
</sst>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_-* #,##0.00\ [$zł-415]_-;\-* #,##0.00\ [$zł-415]_-;_-* &quot;-&quot;??\ [$zł-415]_-;_-@_-"/>
  </numFmts>
  <fonts count="46">
    <font>
      <sz val="11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4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9" fontId="42" fillId="10" borderId="11" xfId="0" applyNumberFormat="1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/>
    </xf>
    <xf numFmtId="49" fontId="42" fillId="10" borderId="12" xfId="0" applyNumberFormat="1" applyFont="1" applyFill="1" applyBorder="1" applyAlignment="1">
      <alignment/>
    </xf>
    <xf numFmtId="0" fontId="42" fillId="10" borderId="12" xfId="0" applyFont="1" applyFill="1" applyBorder="1" applyAlignment="1">
      <alignment horizontal="left" vertical="center"/>
    </xf>
    <xf numFmtId="165" fontId="0" fillId="0" borderId="10" xfId="0" applyNumberFormat="1" applyBorder="1" applyAlignment="1">
      <alignment horizontal="center" vertical="center"/>
    </xf>
    <xf numFmtId="165" fontId="42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49" fontId="42" fillId="10" borderId="13" xfId="0" applyNumberFormat="1" applyFont="1" applyFill="1" applyBorder="1" applyAlignment="1">
      <alignment/>
    </xf>
    <xf numFmtId="0" fontId="42" fillId="10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165" fontId="0" fillId="0" borderId="12" xfId="0" applyNumberFormat="1" applyBorder="1" applyAlignment="1">
      <alignment horizontal="center" vertical="center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/>
    </xf>
    <xf numFmtId="165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34" borderId="11" xfId="0" applyNumberFormat="1" applyFont="1" applyFill="1" applyBorder="1" applyAlignment="1">
      <alignment vertical="top" wrapText="1"/>
    </xf>
    <xf numFmtId="2" fontId="0" fillId="0" borderId="12" xfId="0" applyNumberFormat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/>
    </xf>
    <xf numFmtId="44" fontId="42" fillId="33" borderId="10" xfId="58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42" fillId="10" borderId="15" xfId="0" applyFont="1" applyFill="1" applyBorder="1" applyAlignment="1">
      <alignment vertical="top" wrapText="1"/>
    </xf>
    <xf numFmtId="0" fontId="42" fillId="10" borderId="16" xfId="0" applyFont="1" applyFill="1" applyBorder="1" applyAlignment="1">
      <alignment vertical="top" wrapText="1"/>
    </xf>
    <xf numFmtId="0" fontId="42" fillId="10" borderId="17" xfId="0" applyFont="1" applyFill="1" applyBorder="1" applyAlignment="1">
      <alignment vertical="top" wrapText="1"/>
    </xf>
    <xf numFmtId="0" fontId="42" fillId="10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49" fontId="43" fillId="0" borderId="0" xfId="0" applyNumberFormat="1" applyFont="1" applyBorder="1" applyAlignment="1">
      <alignment horizontal="center" wrapText="1"/>
    </xf>
    <xf numFmtId="49" fontId="45" fillId="0" borderId="0" xfId="0" applyNumberFormat="1" applyFont="1" applyBorder="1" applyAlignment="1">
      <alignment horizontal="center"/>
    </xf>
    <xf numFmtId="0" fontId="42" fillId="10" borderId="18" xfId="0" applyFont="1" applyFill="1" applyBorder="1" applyAlignment="1">
      <alignment vertical="top" wrapText="1"/>
    </xf>
    <xf numFmtId="49" fontId="42" fillId="33" borderId="19" xfId="0" applyNumberFormat="1" applyFont="1" applyFill="1" applyBorder="1" applyAlignment="1">
      <alignment horizontal="right"/>
    </xf>
    <xf numFmtId="49" fontId="42" fillId="33" borderId="20" xfId="0" applyNumberFormat="1" applyFont="1" applyFill="1" applyBorder="1" applyAlignment="1">
      <alignment horizontal="right"/>
    </xf>
    <xf numFmtId="49" fontId="42" fillId="33" borderId="21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right" vertical="center"/>
    </xf>
    <xf numFmtId="0" fontId="42" fillId="10" borderId="22" xfId="0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view="pageBreakPreview" zoomScaleNormal="91" zoomScaleSheetLayoutView="100" zoomScalePageLayoutView="0" workbookViewId="0" topLeftCell="A13">
      <selection activeCell="L13" sqref="L13"/>
    </sheetView>
  </sheetViews>
  <sheetFormatPr defaultColWidth="9.140625" defaultRowHeight="15"/>
  <cols>
    <col min="1" max="1" width="8.57421875" style="19" bestFit="1" customWidth="1"/>
    <col min="2" max="2" width="18.7109375" style="0" customWidth="1"/>
    <col min="3" max="3" width="64.421875" style="0" customWidth="1"/>
    <col min="4" max="4" width="4.57421875" style="0" bestFit="1" customWidth="1"/>
    <col min="5" max="5" width="9.57421875" style="0" customWidth="1"/>
  </cols>
  <sheetData>
    <row r="1" spans="4:5" ht="15">
      <c r="D1" s="61" t="s">
        <v>239</v>
      </c>
      <c r="E1" s="61"/>
    </row>
    <row r="2" spans="1:5" ht="15">
      <c r="A2" s="63" t="s">
        <v>240</v>
      </c>
      <c r="B2" s="63"/>
      <c r="C2" s="63"/>
      <c r="D2" s="63"/>
      <c r="E2" s="63"/>
    </row>
    <row r="3" spans="1:5" ht="15">
      <c r="A3" s="63"/>
      <c r="B3" s="63"/>
      <c r="C3" s="63"/>
      <c r="D3" s="63"/>
      <c r="E3" s="63"/>
    </row>
    <row r="4" spans="1:5" ht="15" customHeight="1">
      <c r="A4" s="62" t="s">
        <v>223</v>
      </c>
      <c r="B4" s="62"/>
      <c r="C4" s="62"/>
      <c r="D4" s="62"/>
      <c r="E4" s="62"/>
    </row>
    <row r="5" spans="1:5" ht="15" customHeight="1">
      <c r="A5" s="62"/>
      <c r="B5" s="62"/>
      <c r="C5" s="62"/>
      <c r="D5" s="62"/>
      <c r="E5" s="62"/>
    </row>
    <row r="6" spans="1:5" ht="23.25" customHeight="1">
      <c r="A6" s="62"/>
      <c r="B6" s="62"/>
      <c r="C6" s="62"/>
      <c r="D6" s="62"/>
      <c r="E6" s="62"/>
    </row>
    <row r="7" spans="1:5" ht="23.25" customHeight="1">
      <c r="A7" s="54"/>
      <c r="B7" s="54"/>
      <c r="C7" s="54"/>
      <c r="D7" s="54"/>
      <c r="E7" s="54"/>
    </row>
    <row r="8" spans="1:5" ht="15">
      <c r="A8" s="31" t="s">
        <v>0</v>
      </c>
      <c r="B8" s="32" t="s">
        <v>1</v>
      </c>
      <c r="C8" s="32" t="s">
        <v>2</v>
      </c>
      <c r="D8" s="32" t="s">
        <v>3</v>
      </c>
      <c r="E8" s="32" t="s">
        <v>4</v>
      </c>
    </row>
    <row r="9" spans="1:5" ht="15">
      <c r="A9" s="33">
        <v>1</v>
      </c>
      <c r="B9" s="34" t="s">
        <v>7</v>
      </c>
      <c r="C9" s="57" t="s">
        <v>8</v>
      </c>
      <c r="D9" s="58"/>
      <c r="E9" s="58"/>
    </row>
    <row r="10" spans="1:5" ht="29.25" customHeight="1">
      <c r="A10" s="1" t="s">
        <v>9</v>
      </c>
      <c r="B10" s="2" t="s">
        <v>10</v>
      </c>
      <c r="C10" s="3" t="s">
        <v>11</v>
      </c>
      <c r="D10" s="4" t="s">
        <v>12</v>
      </c>
      <c r="E10" s="5">
        <v>1</v>
      </c>
    </row>
    <row r="11" spans="1:5" ht="39.75" customHeight="1">
      <c r="A11" s="1" t="s">
        <v>13</v>
      </c>
      <c r="B11" s="6" t="s">
        <v>10</v>
      </c>
      <c r="C11" s="3" t="s">
        <v>14</v>
      </c>
      <c r="D11" s="4" t="s">
        <v>15</v>
      </c>
      <c r="E11" s="5">
        <v>1</v>
      </c>
    </row>
    <row r="12" spans="1:5" ht="39.75" customHeight="1">
      <c r="A12" s="1" t="s">
        <v>16</v>
      </c>
      <c r="B12" s="6" t="s">
        <v>241</v>
      </c>
      <c r="C12" s="3" t="s">
        <v>242</v>
      </c>
      <c r="D12" s="4" t="s">
        <v>12</v>
      </c>
      <c r="E12" s="5">
        <v>5</v>
      </c>
    </row>
    <row r="13" spans="1:5" ht="39.75" customHeight="1">
      <c r="A13" s="1" t="s">
        <v>243</v>
      </c>
      <c r="B13" s="6" t="s">
        <v>41</v>
      </c>
      <c r="C13" s="2" t="s">
        <v>244</v>
      </c>
      <c r="D13" s="4" t="s">
        <v>246</v>
      </c>
      <c r="E13" s="5">
        <v>0.01</v>
      </c>
    </row>
    <row r="14" spans="1:5" ht="30">
      <c r="A14" s="1" t="s">
        <v>245</v>
      </c>
      <c r="B14" s="6" t="s">
        <v>17</v>
      </c>
      <c r="C14" s="3" t="s">
        <v>18</v>
      </c>
      <c r="D14" s="4" t="s">
        <v>19</v>
      </c>
      <c r="E14" s="7">
        <v>0.248</v>
      </c>
    </row>
    <row r="15" spans="1:5" ht="15">
      <c r="A15" s="33" t="s">
        <v>21</v>
      </c>
      <c r="B15" s="34" t="s">
        <v>7</v>
      </c>
      <c r="C15" s="57" t="s">
        <v>22</v>
      </c>
      <c r="D15" s="58"/>
      <c r="E15" s="58"/>
    </row>
    <row r="16" spans="1:5" ht="30">
      <c r="A16" s="1" t="s">
        <v>23</v>
      </c>
      <c r="B16" s="8" t="s">
        <v>24</v>
      </c>
      <c r="C16" s="3" t="s">
        <v>207</v>
      </c>
      <c r="D16" s="4" t="s">
        <v>25</v>
      </c>
      <c r="E16" s="5">
        <f>248*3.5-E19-E21-E23-E24</f>
        <v>591.87</v>
      </c>
    </row>
    <row r="17" spans="1:5" ht="45">
      <c r="A17" s="1" t="s">
        <v>227</v>
      </c>
      <c r="B17" s="8" t="s">
        <v>27</v>
      </c>
      <c r="C17" s="3" t="s">
        <v>200</v>
      </c>
      <c r="D17" s="4" t="s">
        <v>26</v>
      </c>
      <c r="E17" s="5">
        <f>(58.22-6)*1*0.8+41.78*1*0.8+45*1*0.8+55*1*0.8+50*1*0.6+6*1*0.6+9*3+10*1.5</f>
        <v>230.8</v>
      </c>
    </row>
    <row r="18" spans="1:5" ht="15">
      <c r="A18" s="33" t="s">
        <v>29</v>
      </c>
      <c r="B18" s="34" t="s">
        <v>7</v>
      </c>
      <c r="C18" s="57" t="s">
        <v>30</v>
      </c>
      <c r="D18" s="58"/>
      <c r="E18" s="58"/>
    </row>
    <row r="19" spans="1:5" ht="30">
      <c r="A19" s="1" t="s">
        <v>31</v>
      </c>
      <c r="B19" s="6" t="s">
        <v>32</v>
      </c>
      <c r="C19" s="3" t="s">
        <v>170</v>
      </c>
      <c r="D19" s="4" t="s">
        <v>25</v>
      </c>
      <c r="E19" s="5">
        <v>12.74</v>
      </c>
    </row>
    <row r="20" spans="1:5" ht="30">
      <c r="A20" s="1" t="s">
        <v>33</v>
      </c>
      <c r="B20" s="6" t="s">
        <v>34</v>
      </c>
      <c r="C20" s="3" t="s">
        <v>171</v>
      </c>
      <c r="D20" s="4" t="s">
        <v>25</v>
      </c>
      <c r="E20" s="5">
        <v>12.74</v>
      </c>
    </row>
    <row r="21" spans="1:5" ht="30">
      <c r="A21" s="1" t="s">
        <v>35</v>
      </c>
      <c r="B21" s="6" t="s">
        <v>36</v>
      </c>
      <c r="C21" s="3" t="s">
        <v>172</v>
      </c>
      <c r="D21" s="4" t="s">
        <v>25</v>
      </c>
      <c r="E21" s="5">
        <v>63.53</v>
      </c>
    </row>
    <row r="22" spans="1:5" ht="45">
      <c r="A22" s="1" t="s">
        <v>37</v>
      </c>
      <c r="B22" s="6" t="s">
        <v>38</v>
      </c>
      <c r="C22" s="3" t="s">
        <v>173</v>
      </c>
      <c r="D22" s="4" t="s">
        <v>39</v>
      </c>
      <c r="E22" s="5">
        <v>25.5</v>
      </c>
    </row>
    <row r="23" spans="1:5" ht="60" customHeight="1">
      <c r="A23" s="1" t="s">
        <v>40</v>
      </c>
      <c r="B23" s="6" t="s">
        <v>41</v>
      </c>
      <c r="C23" s="3" t="s">
        <v>187</v>
      </c>
      <c r="D23" s="4" t="s">
        <v>25</v>
      </c>
      <c r="E23" s="5">
        <v>131.86</v>
      </c>
    </row>
    <row r="24" spans="1:5" ht="45">
      <c r="A24" s="1" t="s">
        <v>42</v>
      </c>
      <c r="B24" s="6" t="s">
        <v>41</v>
      </c>
      <c r="C24" s="3" t="s">
        <v>174</v>
      </c>
      <c r="D24" s="4" t="s">
        <v>25</v>
      </c>
      <c r="E24" s="5">
        <v>68</v>
      </c>
    </row>
    <row r="25" spans="1:5" ht="45">
      <c r="A25" s="1" t="s">
        <v>228</v>
      </c>
      <c r="B25" s="6" t="s">
        <v>44</v>
      </c>
      <c r="C25" s="3" t="s">
        <v>175</v>
      </c>
      <c r="D25" s="4" t="s">
        <v>39</v>
      </c>
      <c r="E25" s="5">
        <v>26</v>
      </c>
    </row>
    <row r="26" spans="1:5" ht="60">
      <c r="A26" s="1" t="s">
        <v>229</v>
      </c>
      <c r="B26" s="6" t="s">
        <v>44</v>
      </c>
      <c r="C26" s="3" t="s">
        <v>176</v>
      </c>
      <c r="D26" s="4" t="s">
        <v>39</v>
      </c>
      <c r="E26" s="5">
        <v>39.9</v>
      </c>
    </row>
    <row r="27" spans="1:5" ht="45">
      <c r="A27" s="1" t="s">
        <v>230</v>
      </c>
      <c r="B27" s="6" t="s">
        <v>43</v>
      </c>
      <c r="C27" s="3" t="s">
        <v>177</v>
      </c>
      <c r="D27" s="4" t="s">
        <v>39</v>
      </c>
      <c r="E27" s="5">
        <v>9.3</v>
      </c>
    </row>
    <row r="28" spans="1:5" ht="30">
      <c r="A28" s="1" t="s">
        <v>231</v>
      </c>
      <c r="B28" s="6" t="s">
        <v>45</v>
      </c>
      <c r="C28" s="3" t="s">
        <v>218</v>
      </c>
      <c r="D28" s="4" t="s">
        <v>26</v>
      </c>
      <c r="E28" s="5">
        <v>15</v>
      </c>
    </row>
    <row r="29" spans="1:5" ht="50.25" customHeight="1">
      <c r="A29" s="1" t="s">
        <v>232</v>
      </c>
      <c r="B29" s="6" t="s">
        <v>41</v>
      </c>
      <c r="C29" s="3" t="s">
        <v>202</v>
      </c>
      <c r="D29" s="4" t="s">
        <v>39</v>
      </c>
      <c r="E29" s="5">
        <v>14</v>
      </c>
    </row>
    <row r="30" spans="1:5" ht="45">
      <c r="A30" s="1" t="s">
        <v>233</v>
      </c>
      <c r="B30" s="27" t="s">
        <v>41</v>
      </c>
      <c r="C30" s="24" t="s">
        <v>201</v>
      </c>
      <c r="D30" s="25" t="s">
        <v>39</v>
      </c>
      <c r="E30" s="26">
        <f>17*4</f>
        <v>68</v>
      </c>
    </row>
    <row r="31" spans="1:5" ht="15">
      <c r="A31" s="33" t="s">
        <v>47</v>
      </c>
      <c r="B31" s="34" t="s">
        <v>7</v>
      </c>
      <c r="C31" s="57" t="s">
        <v>48</v>
      </c>
      <c r="D31" s="58"/>
      <c r="E31" s="58"/>
    </row>
    <row r="32" spans="1:5" ht="60">
      <c r="A32" s="29" t="s">
        <v>49</v>
      </c>
      <c r="B32" s="30" t="s">
        <v>41</v>
      </c>
      <c r="C32" s="24" t="s">
        <v>219</v>
      </c>
      <c r="D32" s="25" t="s">
        <v>39</v>
      </c>
      <c r="E32" s="26">
        <f>33+52+68+19.4+26+5</f>
        <v>203.4</v>
      </c>
    </row>
    <row r="33" spans="1:5" ht="60">
      <c r="A33" s="29" t="s">
        <v>50</v>
      </c>
      <c r="B33" s="30" t="s">
        <v>41</v>
      </c>
      <c r="C33" s="24" t="s">
        <v>220</v>
      </c>
      <c r="D33" s="25" t="s">
        <v>25</v>
      </c>
      <c r="E33" s="26">
        <f>33*1.2+52.5*1.2+68*1.2+19.4*1.2+19.4*1.8+26*1.8+5*1.2</f>
        <v>295.2</v>
      </c>
    </row>
    <row r="34" spans="1:5" ht="34.5" customHeight="1">
      <c r="A34" s="29" t="s">
        <v>51</v>
      </c>
      <c r="B34" s="24" t="s">
        <v>41</v>
      </c>
      <c r="C34" s="24" t="s">
        <v>208</v>
      </c>
      <c r="D34" s="25" t="s">
        <v>25</v>
      </c>
      <c r="E34" s="26">
        <f>5*1.6</f>
        <v>8</v>
      </c>
    </row>
    <row r="35" spans="1:5" ht="15">
      <c r="A35" s="33" t="s">
        <v>53</v>
      </c>
      <c r="B35" s="34" t="s">
        <v>7</v>
      </c>
      <c r="C35" s="57" t="s">
        <v>54</v>
      </c>
      <c r="D35" s="58"/>
      <c r="E35" s="58"/>
    </row>
    <row r="36" spans="1:5" ht="45">
      <c r="A36" s="29" t="s">
        <v>55</v>
      </c>
      <c r="B36" s="27" t="s">
        <v>56</v>
      </c>
      <c r="C36" s="24" t="s">
        <v>217</v>
      </c>
      <c r="D36" s="25" t="s">
        <v>26</v>
      </c>
      <c r="E36" s="26">
        <v>42.59</v>
      </c>
    </row>
    <row r="37" spans="1:5" ht="15">
      <c r="A37" s="33" t="s">
        <v>58</v>
      </c>
      <c r="B37" s="34" t="s">
        <v>7</v>
      </c>
      <c r="C37" s="57" t="s">
        <v>59</v>
      </c>
      <c r="D37" s="58"/>
      <c r="E37" s="58"/>
    </row>
    <row r="38" spans="1:5" ht="46.5" customHeight="1">
      <c r="A38" s="9" t="s">
        <v>60</v>
      </c>
      <c r="B38" s="8" t="s">
        <v>61</v>
      </c>
      <c r="C38" s="3" t="s">
        <v>209</v>
      </c>
      <c r="D38" s="4" t="s">
        <v>25</v>
      </c>
      <c r="E38" s="5">
        <f>248*0.8</f>
        <v>198.4</v>
      </c>
    </row>
    <row r="39" spans="1:5" ht="22.5" customHeight="1">
      <c r="A39" s="9" t="s">
        <v>62</v>
      </c>
      <c r="B39" s="8" t="s">
        <v>63</v>
      </c>
      <c r="C39" s="3" t="s">
        <v>179</v>
      </c>
      <c r="D39" s="4" t="s">
        <v>25</v>
      </c>
      <c r="E39" s="5">
        <f>E38</f>
        <v>198.4</v>
      </c>
    </row>
    <row r="40" spans="1:5" ht="21.75" customHeight="1">
      <c r="A40" s="9" t="s">
        <v>234</v>
      </c>
      <c r="B40" s="8" t="s">
        <v>65</v>
      </c>
      <c r="C40" s="27" t="s">
        <v>224</v>
      </c>
      <c r="D40" s="4" t="s">
        <v>39</v>
      </c>
      <c r="E40" s="5">
        <f>248-E41</f>
        <v>192</v>
      </c>
    </row>
    <row r="41" spans="1:5" ht="21.75" customHeight="1">
      <c r="A41" s="9" t="s">
        <v>235</v>
      </c>
      <c r="B41" s="8" t="s">
        <v>41</v>
      </c>
      <c r="C41" s="27" t="s">
        <v>213</v>
      </c>
      <c r="D41" s="4" t="s">
        <v>39</v>
      </c>
      <c r="E41" s="5">
        <v>56</v>
      </c>
    </row>
    <row r="42" spans="1:5" ht="61.5" customHeight="1">
      <c r="A42" s="9" t="s">
        <v>236</v>
      </c>
      <c r="B42" s="8" t="s">
        <v>68</v>
      </c>
      <c r="C42" s="6" t="s">
        <v>203</v>
      </c>
      <c r="D42" s="4" t="s">
        <v>26</v>
      </c>
      <c r="E42" s="5">
        <f>248*3.17</f>
        <v>786.16</v>
      </c>
    </row>
    <row r="43" spans="1:5" ht="30">
      <c r="A43" s="9" t="s">
        <v>64</v>
      </c>
      <c r="B43" s="8" t="s">
        <v>70</v>
      </c>
      <c r="C43" s="3" t="s">
        <v>199</v>
      </c>
      <c r="D43" s="4" t="s">
        <v>12</v>
      </c>
      <c r="E43" s="5">
        <v>1</v>
      </c>
    </row>
    <row r="44" spans="1:5" ht="45">
      <c r="A44" s="9" t="s">
        <v>237</v>
      </c>
      <c r="B44" s="8" t="s">
        <v>72</v>
      </c>
      <c r="C44" s="3" t="s">
        <v>198</v>
      </c>
      <c r="D44" s="4" t="s">
        <v>12</v>
      </c>
      <c r="E44" s="5">
        <v>4</v>
      </c>
    </row>
    <row r="45" spans="1:5" ht="30">
      <c r="A45" s="9" t="s">
        <v>67</v>
      </c>
      <c r="B45" s="8" t="s">
        <v>74</v>
      </c>
      <c r="C45" s="3" t="s">
        <v>75</v>
      </c>
      <c r="D45" s="4" t="s">
        <v>12</v>
      </c>
      <c r="E45" s="5">
        <v>6</v>
      </c>
    </row>
    <row r="46" spans="1:5" ht="30">
      <c r="A46" s="9" t="s">
        <v>238</v>
      </c>
      <c r="B46" s="8" t="s">
        <v>77</v>
      </c>
      <c r="C46" s="3" t="s">
        <v>78</v>
      </c>
      <c r="D46" s="4" t="s">
        <v>39</v>
      </c>
      <c r="E46" s="5">
        <f>6*2.5</f>
        <v>15</v>
      </c>
    </row>
    <row r="47" spans="1:5" ht="33.75" customHeight="1">
      <c r="A47" s="9" t="s">
        <v>69</v>
      </c>
      <c r="B47" s="8" t="s">
        <v>80</v>
      </c>
      <c r="C47" s="24" t="s">
        <v>81</v>
      </c>
      <c r="D47" s="25" t="s">
        <v>12</v>
      </c>
      <c r="E47" s="26">
        <v>5</v>
      </c>
    </row>
    <row r="48" spans="1:5" ht="31.5" customHeight="1">
      <c r="A48" s="9" t="s">
        <v>71</v>
      </c>
      <c r="B48" s="8" t="s">
        <v>80</v>
      </c>
      <c r="C48" s="24" t="s">
        <v>83</v>
      </c>
      <c r="D48" s="25" t="s">
        <v>12</v>
      </c>
      <c r="E48" s="26">
        <v>2</v>
      </c>
    </row>
    <row r="49" spans="1:5" ht="44.25" customHeight="1">
      <c r="A49" s="9" t="s">
        <v>73</v>
      </c>
      <c r="B49" s="8" t="s">
        <v>84</v>
      </c>
      <c r="C49" s="24" t="s">
        <v>184</v>
      </c>
      <c r="D49" s="25" t="s">
        <v>25</v>
      </c>
      <c r="E49" s="26">
        <v>7</v>
      </c>
    </row>
    <row r="50" spans="1:5" ht="30">
      <c r="A50" s="9" t="s">
        <v>76</v>
      </c>
      <c r="B50" s="8" t="s">
        <v>85</v>
      </c>
      <c r="C50" s="24" t="s">
        <v>185</v>
      </c>
      <c r="D50" s="25" t="s">
        <v>26</v>
      </c>
      <c r="E50" s="26">
        <v>7</v>
      </c>
    </row>
    <row r="51" spans="1:5" ht="30" customHeight="1">
      <c r="A51" s="9" t="s">
        <v>79</v>
      </c>
      <c r="B51" s="8" t="s">
        <v>86</v>
      </c>
      <c r="C51" s="24" t="s">
        <v>186</v>
      </c>
      <c r="D51" s="25" t="s">
        <v>39</v>
      </c>
      <c r="E51" s="26">
        <v>68</v>
      </c>
    </row>
    <row r="52" spans="1:5" ht="31.5" customHeight="1">
      <c r="A52" s="9" t="s">
        <v>82</v>
      </c>
      <c r="B52" s="8" t="s">
        <v>10</v>
      </c>
      <c r="C52" s="24" t="s">
        <v>87</v>
      </c>
      <c r="D52" s="25" t="s">
        <v>12</v>
      </c>
      <c r="E52" s="26">
        <v>2</v>
      </c>
    </row>
    <row r="53" spans="1:5" ht="15">
      <c r="A53" s="33" t="s">
        <v>89</v>
      </c>
      <c r="B53" s="34" t="s">
        <v>7</v>
      </c>
      <c r="C53" s="57" t="s">
        <v>90</v>
      </c>
      <c r="D53" s="58"/>
      <c r="E53" s="58"/>
    </row>
    <row r="54" spans="1:5" ht="45">
      <c r="A54" s="1" t="s">
        <v>91</v>
      </c>
      <c r="B54" s="6" t="s">
        <v>66</v>
      </c>
      <c r="C54" s="24" t="s">
        <v>180</v>
      </c>
      <c r="D54" s="10" t="s">
        <v>12</v>
      </c>
      <c r="E54" s="5">
        <v>1</v>
      </c>
    </row>
    <row r="55" spans="1:5" ht="36" customHeight="1">
      <c r="A55" s="1" t="s">
        <v>92</v>
      </c>
      <c r="B55" s="6" t="s">
        <v>41</v>
      </c>
      <c r="C55" s="11" t="s">
        <v>181</v>
      </c>
      <c r="D55" s="10" t="s">
        <v>39</v>
      </c>
      <c r="E55" s="5">
        <v>6</v>
      </c>
    </row>
    <row r="56" spans="1:5" s="12" customFormat="1" ht="15">
      <c r="A56" s="33" t="s">
        <v>94</v>
      </c>
      <c r="B56" s="34" t="s">
        <v>7</v>
      </c>
      <c r="C56" s="57" t="s">
        <v>95</v>
      </c>
      <c r="D56" s="58"/>
      <c r="E56" s="58"/>
    </row>
    <row r="57" spans="1:5" ht="30">
      <c r="A57" s="1" t="s">
        <v>96</v>
      </c>
      <c r="B57" s="6" t="s">
        <v>85</v>
      </c>
      <c r="C57" s="6" t="s">
        <v>222</v>
      </c>
      <c r="D57" s="4" t="s">
        <v>26</v>
      </c>
      <c r="E57" s="5">
        <f>248*0.07</f>
        <v>17.36</v>
      </c>
    </row>
    <row r="58" spans="1:5" ht="30">
      <c r="A58" s="1" t="s">
        <v>97</v>
      </c>
      <c r="B58" s="6" t="s">
        <v>98</v>
      </c>
      <c r="C58" s="6" t="s">
        <v>99</v>
      </c>
      <c r="D58" s="4" t="s">
        <v>39</v>
      </c>
      <c r="E58" s="5">
        <v>248</v>
      </c>
    </row>
    <row r="59" spans="1:5" ht="30">
      <c r="A59" s="1" t="s">
        <v>100</v>
      </c>
      <c r="B59" s="6" t="s">
        <v>85</v>
      </c>
      <c r="C59" s="6" t="s">
        <v>204</v>
      </c>
      <c r="D59" s="4" t="s">
        <v>26</v>
      </c>
      <c r="E59" s="5">
        <f>0.05*E60</f>
        <v>13.74</v>
      </c>
    </row>
    <row r="60" spans="1:5" ht="31.5" customHeight="1">
      <c r="A60" s="1" t="s">
        <v>101</v>
      </c>
      <c r="B60" s="6" t="s">
        <v>102</v>
      </c>
      <c r="C60" s="6" t="s">
        <v>103</v>
      </c>
      <c r="D60" s="4" t="s">
        <v>39</v>
      </c>
      <c r="E60" s="5">
        <f>248+2+3.3+3.3+5.6+5.6+3.5+3.5</f>
        <v>274.8</v>
      </c>
    </row>
    <row r="61" spans="1:5" ht="15">
      <c r="A61" s="33" t="s">
        <v>106</v>
      </c>
      <c r="B61" s="34" t="s">
        <v>7</v>
      </c>
      <c r="C61" s="57" t="s">
        <v>107</v>
      </c>
      <c r="D61" s="58"/>
      <c r="E61" s="58"/>
    </row>
    <row r="62" spans="1:5" ht="30">
      <c r="A62" s="1" t="s">
        <v>108</v>
      </c>
      <c r="B62" s="6" t="s">
        <v>84</v>
      </c>
      <c r="C62" s="6" t="s">
        <v>109</v>
      </c>
      <c r="D62" s="4" t="s">
        <v>25</v>
      </c>
      <c r="E62" s="5">
        <f>248*2-((6+6+6+5+5+10)*2)</f>
        <v>420</v>
      </c>
    </row>
    <row r="63" spans="1:5" ht="32.25" customHeight="1">
      <c r="A63" s="1" t="s">
        <v>110</v>
      </c>
      <c r="B63" s="6" t="s">
        <v>205</v>
      </c>
      <c r="C63" s="6" t="s">
        <v>206</v>
      </c>
      <c r="D63" s="4" t="s">
        <v>25</v>
      </c>
      <c r="E63" s="5">
        <f>248*2-((6+6+6+5+5+10)*2)</f>
        <v>420</v>
      </c>
    </row>
    <row r="64" spans="1:5" ht="30" customHeight="1">
      <c r="A64" s="1" t="s">
        <v>113</v>
      </c>
      <c r="B64" s="6" t="s">
        <v>104</v>
      </c>
      <c r="C64" s="6" t="s">
        <v>114</v>
      </c>
      <c r="D64" s="4" t="s">
        <v>25</v>
      </c>
      <c r="E64" s="5">
        <f>E63</f>
        <v>420</v>
      </c>
    </row>
    <row r="65" spans="1:5" ht="30">
      <c r="A65" s="1" t="s">
        <v>115</v>
      </c>
      <c r="B65" s="6" t="s">
        <v>116</v>
      </c>
      <c r="C65" s="6" t="s">
        <v>117</v>
      </c>
      <c r="D65" s="4" t="s">
        <v>25</v>
      </c>
      <c r="E65" s="5">
        <f>E64</f>
        <v>420</v>
      </c>
    </row>
    <row r="66" spans="1:5" ht="15">
      <c r="A66" s="33" t="s">
        <v>119</v>
      </c>
      <c r="B66" s="34" t="s">
        <v>7</v>
      </c>
      <c r="C66" s="57" t="s">
        <v>120</v>
      </c>
      <c r="D66" s="58"/>
      <c r="E66" s="58"/>
    </row>
    <row r="67" spans="1:7" ht="75">
      <c r="A67" s="1" t="s">
        <v>121</v>
      </c>
      <c r="B67" s="6" t="s">
        <v>122</v>
      </c>
      <c r="C67" s="6" t="s">
        <v>182</v>
      </c>
      <c r="D67" s="4" t="s">
        <v>25</v>
      </c>
      <c r="E67" s="5">
        <f>E68</f>
        <v>76</v>
      </c>
      <c r="G67" s="56"/>
    </row>
    <row r="68" spans="1:5" ht="45">
      <c r="A68" s="1" t="s">
        <v>123</v>
      </c>
      <c r="B68" s="6" t="s">
        <v>111</v>
      </c>
      <c r="C68" s="6" t="s">
        <v>112</v>
      </c>
      <c r="D68" s="4" t="s">
        <v>25</v>
      </c>
      <c r="E68" s="5">
        <f>E69</f>
        <v>76</v>
      </c>
    </row>
    <row r="69" spans="1:5" ht="32.25" customHeight="1">
      <c r="A69" s="1" t="s">
        <v>124</v>
      </c>
      <c r="B69" s="6" t="s">
        <v>66</v>
      </c>
      <c r="C69" s="6" t="s">
        <v>114</v>
      </c>
      <c r="D69" s="13" t="s">
        <v>25</v>
      </c>
      <c r="E69" s="5">
        <f>E70</f>
        <v>76</v>
      </c>
    </row>
    <row r="70" spans="1:5" ht="30">
      <c r="A70" s="1" t="s">
        <v>125</v>
      </c>
      <c r="B70" s="6" t="s">
        <v>126</v>
      </c>
      <c r="C70" s="3" t="s">
        <v>183</v>
      </c>
      <c r="D70" s="13" t="s">
        <v>25</v>
      </c>
      <c r="E70" s="5">
        <f>E71</f>
        <v>76</v>
      </c>
    </row>
    <row r="71" spans="1:5" ht="30">
      <c r="A71" s="1" t="s">
        <v>127</v>
      </c>
      <c r="B71" s="6" t="s">
        <v>128</v>
      </c>
      <c r="C71" s="3" t="s">
        <v>129</v>
      </c>
      <c r="D71" s="13" t="s">
        <v>25</v>
      </c>
      <c r="E71" s="5">
        <f>(6+6+6+5+5+10)*2</f>
        <v>76</v>
      </c>
    </row>
    <row r="72" spans="1:5" ht="66" customHeight="1">
      <c r="A72" s="1" t="s">
        <v>130</v>
      </c>
      <c r="B72" s="14" t="s">
        <v>84</v>
      </c>
      <c r="C72" s="3" t="s">
        <v>210</v>
      </c>
      <c r="D72" s="13" t="s">
        <v>25</v>
      </c>
      <c r="E72" s="5">
        <f>5*4</f>
        <v>20</v>
      </c>
    </row>
    <row r="73" spans="1:5" ht="30">
      <c r="A73" s="1" t="s">
        <v>131</v>
      </c>
      <c r="B73" s="14" t="s">
        <v>132</v>
      </c>
      <c r="C73" s="3" t="s">
        <v>214</v>
      </c>
      <c r="D73" s="13" t="s">
        <v>25</v>
      </c>
      <c r="E73" s="5">
        <f>E72</f>
        <v>20</v>
      </c>
    </row>
    <row r="74" spans="1:5" ht="15">
      <c r="A74" s="33" t="s">
        <v>134</v>
      </c>
      <c r="B74" s="34" t="s">
        <v>7</v>
      </c>
      <c r="C74" s="57" t="s">
        <v>135</v>
      </c>
      <c r="D74" s="58"/>
      <c r="E74" s="58"/>
    </row>
    <row r="75" spans="1:5" ht="45">
      <c r="A75" s="1" t="s">
        <v>136</v>
      </c>
      <c r="B75" s="14" t="s">
        <v>137</v>
      </c>
      <c r="C75" s="3" t="s">
        <v>221</v>
      </c>
      <c r="D75" s="13" t="s">
        <v>26</v>
      </c>
      <c r="E75" s="5">
        <f>248*0.7*0.62</f>
        <v>107.63</v>
      </c>
    </row>
    <row r="76" spans="1:5" ht="30">
      <c r="A76" s="1" t="s">
        <v>138</v>
      </c>
      <c r="B76" s="14" t="s">
        <v>139</v>
      </c>
      <c r="C76" s="3" t="s">
        <v>140</v>
      </c>
      <c r="D76" s="13" t="s">
        <v>39</v>
      </c>
      <c r="E76" s="5">
        <v>248</v>
      </c>
    </row>
    <row r="77" spans="1:5" ht="43.5" customHeight="1">
      <c r="A77" s="1" t="s">
        <v>141</v>
      </c>
      <c r="B77" s="14" t="s">
        <v>84</v>
      </c>
      <c r="C77" s="3" t="s">
        <v>191</v>
      </c>
      <c r="D77" s="13" t="s">
        <v>25</v>
      </c>
      <c r="E77" s="5">
        <f>248*0.7</f>
        <v>173.6</v>
      </c>
    </row>
    <row r="78" spans="1:5" ht="30">
      <c r="A78" s="1" t="s">
        <v>142</v>
      </c>
      <c r="B78" s="14" t="s">
        <v>132</v>
      </c>
      <c r="C78" s="3" t="s">
        <v>178</v>
      </c>
      <c r="D78" s="13" t="s">
        <v>25</v>
      </c>
      <c r="E78" s="5">
        <f>266*0.4</f>
        <v>106.4</v>
      </c>
    </row>
    <row r="79" spans="1:5" ht="30">
      <c r="A79" s="1" t="s">
        <v>189</v>
      </c>
      <c r="B79" s="14" t="s">
        <v>126</v>
      </c>
      <c r="C79" s="3" t="s">
        <v>192</v>
      </c>
      <c r="D79" s="13" t="s">
        <v>25</v>
      </c>
      <c r="E79" s="5">
        <f>266*0.4</f>
        <v>106.4</v>
      </c>
    </row>
    <row r="80" spans="1:5" ht="45">
      <c r="A80" s="1" t="s">
        <v>143</v>
      </c>
      <c r="B80" s="14" t="s">
        <v>188</v>
      </c>
      <c r="C80" s="3" t="s">
        <v>193</v>
      </c>
      <c r="D80" s="13" t="s">
        <v>25</v>
      </c>
      <c r="E80" s="5">
        <f>266*0.4</f>
        <v>106.4</v>
      </c>
    </row>
    <row r="81" spans="1:5" ht="30">
      <c r="A81" s="1" t="s">
        <v>144</v>
      </c>
      <c r="B81" s="14" t="s">
        <v>41</v>
      </c>
      <c r="C81" s="3" t="s">
        <v>194</v>
      </c>
      <c r="D81" s="13" t="s">
        <v>25</v>
      </c>
      <c r="E81" s="5">
        <v>106.4</v>
      </c>
    </row>
    <row r="82" spans="1:5" ht="33.75" customHeight="1">
      <c r="A82" s="1" t="s">
        <v>145</v>
      </c>
      <c r="B82" s="6" t="s">
        <v>66</v>
      </c>
      <c r="C82" s="8" t="s">
        <v>195</v>
      </c>
      <c r="D82" s="13" t="s">
        <v>25</v>
      </c>
      <c r="E82" s="5">
        <f>E77</f>
        <v>173.6</v>
      </c>
    </row>
    <row r="83" spans="1:5" ht="60">
      <c r="A83" s="1" t="s">
        <v>190</v>
      </c>
      <c r="B83" s="6" t="s">
        <v>41</v>
      </c>
      <c r="C83" s="3" t="s">
        <v>215</v>
      </c>
      <c r="D83" s="13" t="s">
        <v>25</v>
      </c>
      <c r="E83" s="5">
        <f>248*0.2</f>
        <v>49.6</v>
      </c>
    </row>
    <row r="84" spans="1:5" ht="15">
      <c r="A84" s="33" t="s">
        <v>147</v>
      </c>
      <c r="B84" s="34" t="s">
        <v>148</v>
      </c>
      <c r="C84" s="57" t="s">
        <v>149</v>
      </c>
      <c r="D84" s="58"/>
      <c r="E84" s="58"/>
    </row>
    <row r="85" spans="1:5" ht="30">
      <c r="A85" s="1" t="s">
        <v>150</v>
      </c>
      <c r="B85" s="27" t="s">
        <v>151</v>
      </c>
      <c r="C85" s="24" t="s">
        <v>152</v>
      </c>
      <c r="D85" s="28" t="s">
        <v>12</v>
      </c>
      <c r="E85" s="26">
        <v>2</v>
      </c>
    </row>
    <row r="86" spans="1:5" ht="34.5" customHeight="1">
      <c r="A86" s="1" t="s">
        <v>153</v>
      </c>
      <c r="B86" s="27" t="s">
        <v>154</v>
      </c>
      <c r="C86" s="27" t="s">
        <v>155</v>
      </c>
      <c r="D86" s="28" t="s">
        <v>12</v>
      </c>
      <c r="E86" s="26">
        <v>2</v>
      </c>
    </row>
    <row r="87" spans="1:5" ht="30.75" customHeight="1">
      <c r="A87" s="1" t="s">
        <v>156</v>
      </c>
      <c r="B87" s="27" t="s">
        <v>104</v>
      </c>
      <c r="C87" s="27" t="s">
        <v>216</v>
      </c>
      <c r="D87" s="28" t="s">
        <v>39</v>
      </c>
      <c r="E87" s="26">
        <f>248-6-6-6-5-5-10</f>
        <v>210</v>
      </c>
    </row>
    <row r="88" spans="1:5" ht="15">
      <c r="A88" s="39" t="s">
        <v>158</v>
      </c>
      <c r="B88" s="40" t="s">
        <v>7</v>
      </c>
      <c r="C88" s="59" t="s">
        <v>159</v>
      </c>
      <c r="D88" s="60"/>
      <c r="E88" s="60"/>
    </row>
    <row r="89" spans="1:5" ht="45">
      <c r="A89" s="46" t="s">
        <v>160</v>
      </c>
      <c r="B89" s="45" t="s">
        <v>41</v>
      </c>
      <c r="C89" s="44" t="s">
        <v>211</v>
      </c>
      <c r="D89" s="44" t="s">
        <v>25</v>
      </c>
      <c r="E89" s="51">
        <f>68*1.2</f>
        <v>81.6</v>
      </c>
    </row>
    <row r="90" spans="1:5" ht="30">
      <c r="A90" s="46" t="s">
        <v>197</v>
      </c>
      <c r="B90" s="45" t="s">
        <v>41</v>
      </c>
      <c r="C90" s="44" t="s">
        <v>196</v>
      </c>
      <c r="D90" s="44" t="s">
        <v>25</v>
      </c>
      <c r="E90" s="51">
        <f>266*2-E72</f>
        <v>512</v>
      </c>
    </row>
    <row r="91" spans="1:5" ht="30">
      <c r="A91" s="46" t="s">
        <v>212</v>
      </c>
      <c r="B91" s="41" t="s">
        <v>161</v>
      </c>
      <c r="C91" s="41" t="s">
        <v>162</v>
      </c>
      <c r="D91" s="42" t="s">
        <v>39</v>
      </c>
      <c r="E91" s="50">
        <v>50</v>
      </c>
    </row>
    <row r="92" spans="1:5" ht="15">
      <c r="A92" s="33" t="s">
        <v>164</v>
      </c>
      <c r="B92" s="34" t="s">
        <v>7</v>
      </c>
      <c r="C92" s="57" t="s">
        <v>165</v>
      </c>
      <c r="D92" s="58"/>
      <c r="E92" s="58"/>
    </row>
    <row r="93" spans="1:5" ht="45">
      <c r="A93" s="1" t="s">
        <v>166</v>
      </c>
      <c r="B93" s="6" t="s">
        <v>66</v>
      </c>
      <c r="C93" s="6" t="s">
        <v>167</v>
      </c>
      <c r="D93" s="13" t="s">
        <v>15</v>
      </c>
      <c r="E93" s="5">
        <v>1</v>
      </c>
    </row>
    <row r="94" spans="1:5" ht="15">
      <c r="A94" s="15"/>
      <c r="B94" s="16"/>
      <c r="C94" s="16"/>
      <c r="D94" s="17"/>
      <c r="E94" s="18"/>
    </row>
    <row r="95" spans="1:5" ht="15">
      <c r="A95" s="15"/>
      <c r="B95" s="16"/>
      <c r="C95" s="16"/>
      <c r="D95" s="17"/>
      <c r="E95" s="18"/>
    </row>
    <row r="96" spans="2:5" ht="15">
      <c r="B96" s="20"/>
      <c r="C96" s="16"/>
      <c r="D96" s="17"/>
      <c r="E96" s="21"/>
    </row>
    <row r="97" spans="2:5" ht="15">
      <c r="B97" s="20"/>
      <c r="C97" s="16"/>
      <c r="D97" s="17"/>
      <c r="E97" s="21"/>
    </row>
    <row r="98" spans="2:5" ht="15">
      <c r="B98" s="20"/>
      <c r="C98" s="16"/>
      <c r="D98" s="17"/>
      <c r="E98" s="21"/>
    </row>
    <row r="99" spans="2:5" ht="15">
      <c r="B99" s="20"/>
      <c r="C99" s="16"/>
      <c r="D99" s="17"/>
      <c r="E99" s="21"/>
    </row>
    <row r="100" spans="2:5" ht="15">
      <c r="B100" s="20"/>
      <c r="C100" s="16"/>
      <c r="D100" s="17"/>
      <c r="E100" s="21"/>
    </row>
    <row r="101" spans="2:5" ht="15">
      <c r="B101" s="20"/>
      <c r="C101" s="16"/>
      <c r="D101" s="17"/>
      <c r="E101" s="21"/>
    </row>
    <row r="102" spans="2:5" ht="15">
      <c r="B102" s="20"/>
      <c r="C102" s="16"/>
      <c r="E102" s="22"/>
    </row>
    <row r="103" spans="2:5" ht="15">
      <c r="B103" s="20"/>
      <c r="C103" s="16"/>
      <c r="E103" s="22"/>
    </row>
    <row r="104" spans="2:5" ht="15">
      <c r="B104" s="20"/>
      <c r="C104" s="16"/>
      <c r="E104" s="22"/>
    </row>
    <row r="105" spans="2:5" ht="15">
      <c r="B105" s="20"/>
      <c r="C105" s="16"/>
      <c r="E105" s="22"/>
    </row>
    <row r="106" spans="3:5" ht="15">
      <c r="C106" s="23"/>
      <c r="E106" s="22"/>
    </row>
    <row r="107" ht="15">
      <c r="C107" s="23"/>
    </row>
    <row r="108" ht="15">
      <c r="C108" s="23"/>
    </row>
    <row r="109" ht="15">
      <c r="C109" s="23"/>
    </row>
    <row r="110" ht="15">
      <c r="C110" s="23"/>
    </row>
    <row r="111" ht="15">
      <c r="C111" s="23"/>
    </row>
    <row r="112" ht="15">
      <c r="C112" s="23"/>
    </row>
    <row r="113" ht="15">
      <c r="C113" s="23"/>
    </row>
  </sheetData>
  <sheetProtection/>
  <mergeCells count="17">
    <mergeCell ref="D1:E1"/>
    <mergeCell ref="C53:E53"/>
    <mergeCell ref="C56:E56"/>
    <mergeCell ref="C61:E61"/>
    <mergeCell ref="C66:E66"/>
    <mergeCell ref="C35:E35"/>
    <mergeCell ref="C31:E31"/>
    <mergeCell ref="C9:E9"/>
    <mergeCell ref="A4:E6"/>
    <mergeCell ref="A2:E3"/>
    <mergeCell ref="C18:E18"/>
    <mergeCell ref="C15:E15"/>
    <mergeCell ref="C74:E74"/>
    <mergeCell ref="C84:E84"/>
    <mergeCell ref="C37:E37"/>
    <mergeCell ref="C88:E88"/>
    <mergeCell ref="C92:E9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zoomScaleNormal="91" zoomScaleSheetLayoutView="100" zoomScalePageLayoutView="0" workbookViewId="0" topLeftCell="A1">
      <selection activeCell="A4" sqref="A4:G6"/>
    </sheetView>
  </sheetViews>
  <sheetFormatPr defaultColWidth="9.140625" defaultRowHeight="15"/>
  <cols>
    <col min="1" max="1" width="8.57421875" style="19" bestFit="1" customWidth="1"/>
    <col min="2" max="2" width="18.7109375" style="0" customWidth="1"/>
    <col min="3" max="3" width="64.421875" style="0" customWidth="1"/>
    <col min="4" max="4" width="4.57421875" style="0" bestFit="1" customWidth="1"/>
    <col min="5" max="5" width="9.57421875" style="0" customWidth="1"/>
    <col min="6" max="6" width="14.00390625" style="0" customWidth="1"/>
    <col min="7" max="7" width="24.421875" style="0" customWidth="1"/>
    <col min="8" max="8" width="11.57421875" style="0" bestFit="1" customWidth="1"/>
  </cols>
  <sheetData>
    <row r="1" spans="6:7" ht="15">
      <c r="F1" s="61" t="s">
        <v>239</v>
      </c>
      <c r="G1" s="61"/>
    </row>
    <row r="2" spans="1:7" ht="15">
      <c r="A2" s="63" t="s">
        <v>247</v>
      </c>
      <c r="B2" s="63"/>
      <c r="C2" s="63"/>
      <c r="D2" s="63"/>
      <c r="E2" s="63"/>
      <c r="F2" s="63"/>
      <c r="G2" s="63"/>
    </row>
    <row r="3" spans="1:7" ht="15">
      <c r="A3" s="63"/>
      <c r="B3" s="63"/>
      <c r="C3" s="63"/>
      <c r="D3" s="63"/>
      <c r="E3" s="63"/>
      <c r="F3" s="63"/>
      <c r="G3" s="63"/>
    </row>
    <row r="4" spans="1:7" ht="15" customHeight="1">
      <c r="A4" s="62" t="s">
        <v>223</v>
      </c>
      <c r="B4" s="62"/>
      <c r="C4" s="62"/>
      <c r="D4" s="62"/>
      <c r="E4" s="62"/>
      <c r="F4" s="62"/>
      <c r="G4" s="62"/>
    </row>
    <row r="5" spans="1:7" ht="15" customHeight="1">
      <c r="A5" s="62"/>
      <c r="B5" s="62"/>
      <c r="C5" s="62"/>
      <c r="D5" s="62"/>
      <c r="E5" s="62"/>
      <c r="F5" s="62"/>
      <c r="G5" s="62"/>
    </row>
    <row r="6" spans="1:7" ht="23.25" customHeight="1">
      <c r="A6" s="62"/>
      <c r="B6" s="62"/>
      <c r="C6" s="62"/>
      <c r="D6" s="62"/>
      <c r="E6" s="62"/>
      <c r="F6" s="62"/>
      <c r="G6" s="62"/>
    </row>
    <row r="7" spans="1:7" ht="23.25" customHeight="1">
      <c r="A7" s="54"/>
      <c r="B7" s="54"/>
      <c r="C7" s="54"/>
      <c r="D7" s="54"/>
      <c r="E7" s="54"/>
      <c r="F7" s="54"/>
      <c r="G7" s="54"/>
    </row>
    <row r="8" spans="1:7" ht="15">
      <c r="A8" s="31" t="s">
        <v>0</v>
      </c>
      <c r="B8" s="32" t="s">
        <v>1</v>
      </c>
      <c r="C8" s="32" t="s">
        <v>2</v>
      </c>
      <c r="D8" s="32" t="s">
        <v>3</v>
      </c>
      <c r="E8" s="32" t="s">
        <v>4</v>
      </c>
      <c r="F8" s="32" t="s">
        <v>5</v>
      </c>
      <c r="G8" s="32" t="s">
        <v>6</v>
      </c>
    </row>
    <row r="9" spans="1:7" ht="15">
      <c r="A9" s="33">
        <v>1</v>
      </c>
      <c r="B9" s="34" t="s">
        <v>7</v>
      </c>
      <c r="C9" s="57" t="s">
        <v>8</v>
      </c>
      <c r="D9" s="58"/>
      <c r="E9" s="58"/>
      <c r="F9" s="58"/>
      <c r="G9" s="64"/>
    </row>
    <row r="10" spans="1:7" ht="29.25" customHeight="1">
      <c r="A10" s="1" t="s">
        <v>9</v>
      </c>
      <c r="B10" s="2" t="s">
        <v>10</v>
      </c>
      <c r="C10" s="3" t="s">
        <v>11</v>
      </c>
      <c r="D10" s="4" t="s">
        <v>12</v>
      </c>
      <c r="E10" s="5">
        <v>1</v>
      </c>
      <c r="F10" s="35"/>
      <c r="G10" s="35">
        <f>F10*E10</f>
        <v>0</v>
      </c>
    </row>
    <row r="11" spans="1:7" ht="39.75" customHeight="1">
      <c r="A11" s="1" t="s">
        <v>13</v>
      </c>
      <c r="B11" s="6" t="s">
        <v>10</v>
      </c>
      <c r="C11" s="3" t="s">
        <v>14</v>
      </c>
      <c r="D11" s="4" t="s">
        <v>15</v>
      </c>
      <c r="E11" s="5">
        <v>1</v>
      </c>
      <c r="F11" s="35"/>
      <c r="G11" s="35">
        <f>F11*E11</f>
        <v>0</v>
      </c>
    </row>
    <row r="12" spans="1:7" ht="39.75" customHeight="1">
      <c r="A12" s="1" t="s">
        <v>16</v>
      </c>
      <c r="B12" s="6" t="s">
        <v>241</v>
      </c>
      <c r="C12" s="3" t="s">
        <v>242</v>
      </c>
      <c r="D12" s="4" t="s">
        <v>12</v>
      </c>
      <c r="E12" s="5">
        <v>5</v>
      </c>
      <c r="F12" s="35"/>
      <c r="G12" s="35">
        <f>F12*E12</f>
        <v>0</v>
      </c>
    </row>
    <row r="13" spans="1:7" ht="39.75" customHeight="1">
      <c r="A13" s="1" t="s">
        <v>243</v>
      </c>
      <c r="B13" s="6" t="s">
        <v>41</v>
      </c>
      <c r="C13" s="2" t="s">
        <v>244</v>
      </c>
      <c r="D13" s="4" t="s">
        <v>246</v>
      </c>
      <c r="E13" s="5">
        <v>0.01</v>
      </c>
      <c r="F13" s="35"/>
      <c r="G13" s="35">
        <f>F13*E13</f>
        <v>0</v>
      </c>
    </row>
    <row r="14" spans="1:7" ht="30">
      <c r="A14" s="1" t="s">
        <v>245</v>
      </c>
      <c r="B14" s="6" t="s">
        <v>17</v>
      </c>
      <c r="C14" s="3" t="s">
        <v>18</v>
      </c>
      <c r="D14" s="4" t="s">
        <v>19</v>
      </c>
      <c r="E14" s="7">
        <v>0.248</v>
      </c>
      <c r="F14" s="35"/>
      <c r="G14" s="35">
        <f>F14*E14</f>
        <v>0</v>
      </c>
    </row>
    <row r="15" spans="1:7" ht="15">
      <c r="A15" s="65" t="s">
        <v>20</v>
      </c>
      <c r="B15" s="66"/>
      <c r="C15" s="66"/>
      <c r="D15" s="66"/>
      <c r="E15" s="66"/>
      <c r="F15" s="67"/>
      <c r="G15" s="36">
        <f>SUM(G10:G14)</f>
        <v>0</v>
      </c>
    </row>
    <row r="16" spans="1:7" ht="15">
      <c r="A16" s="33" t="s">
        <v>21</v>
      </c>
      <c r="B16" s="34" t="s">
        <v>7</v>
      </c>
      <c r="C16" s="57" t="s">
        <v>22</v>
      </c>
      <c r="D16" s="58"/>
      <c r="E16" s="58"/>
      <c r="F16" s="58"/>
      <c r="G16" s="64"/>
    </row>
    <row r="17" spans="1:7" ht="30">
      <c r="A17" s="1" t="s">
        <v>23</v>
      </c>
      <c r="B17" s="8" t="s">
        <v>24</v>
      </c>
      <c r="C17" s="3" t="s">
        <v>207</v>
      </c>
      <c r="D17" s="4" t="s">
        <v>25</v>
      </c>
      <c r="E17" s="5">
        <f>248*3.5-E21-E23-E25-E26</f>
        <v>591.87</v>
      </c>
      <c r="F17" s="35"/>
      <c r="G17" s="35">
        <f>F17*E17</f>
        <v>0</v>
      </c>
    </row>
    <row r="18" spans="1:7" ht="45">
      <c r="A18" s="1" t="s">
        <v>227</v>
      </c>
      <c r="B18" s="8" t="s">
        <v>27</v>
      </c>
      <c r="C18" s="3" t="s">
        <v>200</v>
      </c>
      <c r="D18" s="4" t="s">
        <v>26</v>
      </c>
      <c r="E18" s="5">
        <f>(58.22-6)*1*0.8+41.78*1*0.8+45*1*0.8+55*1*0.8+50*1*0.6+6*1*0.6+9*3+10*1.5</f>
        <v>230.8</v>
      </c>
      <c r="F18" s="35"/>
      <c r="G18" s="35">
        <f>F18*E18</f>
        <v>0</v>
      </c>
    </row>
    <row r="19" spans="1:7" ht="15">
      <c r="A19" s="65" t="s">
        <v>28</v>
      </c>
      <c r="B19" s="66"/>
      <c r="C19" s="66"/>
      <c r="D19" s="66"/>
      <c r="E19" s="66"/>
      <c r="F19" s="67"/>
      <c r="G19" s="53">
        <f>SUM(G17:G18)</f>
        <v>0</v>
      </c>
    </row>
    <row r="20" spans="1:7" ht="15">
      <c r="A20" s="33" t="s">
        <v>29</v>
      </c>
      <c r="B20" s="34" t="s">
        <v>7</v>
      </c>
      <c r="C20" s="57" t="s">
        <v>30</v>
      </c>
      <c r="D20" s="58"/>
      <c r="E20" s="58"/>
      <c r="F20" s="58"/>
      <c r="G20" s="64"/>
    </row>
    <row r="21" spans="1:7" ht="30">
      <c r="A21" s="1" t="s">
        <v>31</v>
      </c>
      <c r="B21" s="6" t="s">
        <v>32</v>
      </c>
      <c r="C21" s="3" t="s">
        <v>170</v>
      </c>
      <c r="D21" s="4" t="s">
        <v>25</v>
      </c>
      <c r="E21" s="5">
        <v>12.74</v>
      </c>
      <c r="F21" s="35"/>
      <c r="G21" s="35">
        <f aca="true" t="shared" si="0" ref="G21:G32">F21*E21</f>
        <v>0</v>
      </c>
    </row>
    <row r="22" spans="1:7" ht="30">
      <c r="A22" s="1" t="s">
        <v>33</v>
      </c>
      <c r="B22" s="6" t="s">
        <v>34</v>
      </c>
      <c r="C22" s="3" t="s">
        <v>171</v>
      </c>
      <c r="D22" s="4" t="s">
        <v>25</v>
      </c>
      <c r="E22" s="5">
        <v>12.74</v>
      </c>
      <c r="F22" s="35"/>
      <c r="G22" s="35">
        <f t="shared" si="0"/>
        <v>0</v>
      </c>
    </row>
    <row r="23" spans="1:7" ht="30">
      <c r="A23" s="1" t="s">
        <v>35</v>
      </c>
      <c r="B23" s="6" t="s">
        <v>36</v>
      </c>
      <c r="C23" s="3" t="s">
        <v>172</v>
      </c>
      <c r="D23" s="4" t="s">
        <v>25</v>
      </c>
      <c r="E23" s="5">
        <v>63.53</v>
      </c>
      <c r="F23" s="35"/>
      <c r="G23" s="35">
        <f t="shared" si="0"/>
        <v>0</v>
      </c>
    </row>
    <row r="24" spans="1:7" ht="45">
      <c r="A24" s="1" t="s">
        <v>37</v>
      </c>
      <c r="B24" s="6" t="s">
        <v>38</v>
      </c>
      <c r="C24" s="3" t="s">
        <v>173</v>
      </c>
      <c r="D24" s="4" t="s">
        <v>39</v>
      </c>
      <c r="E24" s="5">
        <v>25.5</v>
      </c>
      <c r="F24" s="35"/>
      <c r="G24" s="35">
        <f t="shared" si="0"/>
        <v>0</v>
      </c>
    </row>
    <row r="25" spans="1:7" ht="60" customHeight="1">
      <c r="A25" s="1" t="s">
        <v>40</v>
      </c>
      <c r="B25" s="6" t="s">
        <v>41</v>
      </c>
      <c r="C25" s="3" t="s">
        <v>187</v>
      </c>
      <c r="D25" s="4" t="s">
        <v>25</v>
      </c>
      <c r="E25" s="5">
        <v>131.86</v>
      </c>
      <c r="F25" s="35"/>
      <c r="G25" s="35">
        <f t="shared" si="0"/>
        <v>0</v>
      </c>
    </row>
    <row r="26" spans="1:7" ht="45">
      <c r="A26" s="1" t="s">
        <v>42</v>
      </c>
      <c r="B26" s="6" t="s">
        <v>41</v>
      </c>
      <c r="C26" s="3" t="s">
        <v>174</v>
      </c>
      <c r="D26" s="4" t="s">
        <v>25</v>
      </c>
      <c r="E26" s="5">
        <v>68</v>
      </c>
      <c r="F26" s="35"/>
      <c r="G26" s="35">
        <f t="shared" si="0"/>
        <v>0</v>
      </c>
    </row>
    <row r="27" spans="1:7" ht="45">
      <c r="A27" s="1" t="s">
        <v>228</v>
      </c>
      <c r="B27" s="6" t="s">
        <v>44</v>
      </c>
      <c r="C27" s="3" t="s">
        <v>175</v>
      </c>
      <c r="D27" s="4" t="s">
        <v>39</v>
      </c>
      <c r="E27" s="5">
        <v>26</v>
      </c>
      <c r="F27" s="35"/>
      <c r="G27" s="35">
        <f t="shared" si="0"/>
        <v>0</v>
      </c>
    </row>
    <row r="28" spans="1:7" ht="60">
      <c r="A28" s="1" t="s">
        <v>229</v>
      </c>
      <c r="B28" s="6" t="s">
        <v>44</v>
      </c>
      <c r="C28" s="3" t="s">
        <v>176</v>
      </c>
      <c r="D28" s="4" t="s">
        <v>39</v>
      </c>
      <c r="E28" s="5">
        <v>39.9</v>
      </c>
      <c r="F28" s="35"/>
      <c r="G28" s="35">
        <f t="shared" si="0"/>
        <v>0</v>
      </c>
    </row>
    <row r="29" spans="1:7" ht="45">
      <c r="A29" s="1" t="s">
        <v>230</v>
      </c>
      <c r="B29" s="6" t="s">
        <v>43</v>
      </c>
      <c r="C29" s="3" t="s">
        <v>177</v>
      </c>
      <c r="D29" s="4" t="s">
        <v>39</v>
      </c>
      <c r="E29" s="5">
        <v>9.3</v>
      </c>
      <c r="F29" s="35"/>
      <c r="G29" s="35">
        <f t="shared" si="0"/>
        <v>0</v>
      </c>
    </row>
    <row r="30" spans="1:7" ht="30">
      <c r="A30" s="1" t="s">
        <v>231</v>
      </c>
      <c r="B30" s="6" t="s">
        <v>45</v>
      </c>
      <c r="C30" s="3" t="s">
        <v>218</v>
      </c>
      <c r="D30" s="4" t="s">
        <v>26</v>
      </c>
      <c r="E30" s="5">
        <v>15</v>
      </c>
      <c r="F30" s="35"/>
      <c r="G30" s="35">
        <f t="shared" si="0"/>
        <v>0</v>
      </c>
    </row>
    <row r="31" spans="1:7" ht="50.25" customHeight="1">
      <c r="A31" s="1" t="s">
        <v>232</v>
      </c>
      <c r="B31" s="6" t="s">
        <v>41</v>
      </c>
      <c r="C31" s="3" t="s">
        <v>202</v>
      </c>
      <c r="D31" s="4" t="s">
        <v>39</v>
      </c>
      <c r="E31" s="5">
        <v>14</v>
      </c>
      <c r="F31" s="35"/>
      <c r="G31" s="35">
        <f t="shared" si="0"/>
        <v>0</v>
      </c>
    </row>
    <row r="32" spans="1:7" ht="45">
      <c r="A32" s="1" t="s">
        <v>233</v>
      </c>
      <c r="B32" s="27" t="s">
        <v>41</v>
      </c>
      <c r="C32" s="24" t="s">
        <v>201</v>
      </c>
      <c r="D32" s="25" t="s">
        <v>39</v>
      </c>
      <c r="E32" s="26">
        <f>17*4</f>
        <v>68</v>
      </c>
      <c r="F32" s="37"/>
      <c r="G32" s="35">
        <f t="shared" si="0"/>
        <v>0</v>
      </c>
    </row>
    <row r="33" spans="1:7" ht="15">
      <c r="A33" s="65" t="s">
        <v>46</v>
      </c>
      <c r="B33" s="66"/>
      <c r="C33" s="66"/>
      <c r="D33" s="66"/>
      <c r="E33" s="66"/>
      <c r="F33" s="67"/>
      <c r="G33" s="36">
        <f>SUM(G21:G32)</f>
        <v>0</v>
      </c>
    </row>
    <row r="34" spans="1:7" ht="15">
      <c r="A34" s="33" t="s">
        <v>47</v>
      </c>
      <c r="B34" s="34" t="s">
        <v>7</v>
      </c>
      <c r="C34" s="57" t="s">
        <v>48</v>
      </c>
      <c r="D34" s="58"/>
      <c r="E34" s="58"/>
      <c r="F34" s="58"/>
      <c r="G34" s="64"/>
    </row>
    <row r="35" spans="1:7" ht="60">
      <c r="A35" s="29" t="s">
        <v>49</v>
      </c>
      <c r="B35" s="30" t="s">
        <v>41</v>
      </c>
      <c r="C35" s="24" t="s">
        <v>219</v>
      </c>
      <c r="D35" s="25" t="s">
        <v>39</v>
      </c>
      <c r="E35" s="26">
        <f>33+52+68+19.4+26+5</f>
        <v>203.4</v>
      </c>
      <c r="F35" s="37"/>
      <c r="G35" s="35">
        <f>F35*E35</f>
        <v>0</v>
      </c>
    </row>
    <row r="36" spans="1:7" ht="60">
      <c r="A36" s="29" t="s">
        <v>50</v>
      </c>
      <c r="B36" s="30" t="s">
        <v>41</v>
      </c>
      <c r="C36" s="24" t="s">
        <v>220</v>
      </c>
      <c r="D36" s="25" t="s">
        <v>25</v>
      </c>
      <c r="E36" s="26">
        <f>33*1.2+52.5*1.2+68*1.2+19.4*1.2+19.4*1.8+26*1.8+5*1.2</f>
        <v>295.2</v>
      </c>
      <c r="F36" s="37"/>
      <c r="G36" s="35">
        <f>F36*E36</f>
        <v>0</v>
      </c>
    </row>
    <row r="37" spans="1:7" ht="34.5" customHeight="1">
      <c r="A37" s="29" t="s">
        <v>51</v>
      </c>
      <c r="B37" s="24" t="s">
        <v>41</v>
      </c>
      <c r="C37" s="24" t="s">
        <v>208</v>
      </c>
      <c r="D37" s="25" t="s">
        <v>25</v>
      </c>
      <c r="E37" s="26">
        <f>5*1.6</f>
        <v>8</v>
      </c>
      <c r="F37" s="37"/>
      <c r="G37" s="35">
        <f>F37*E37</f>
        <v>0</v>
      </c>
    </row>
    <row r="38" spans="1:7" ht="15">
      <c r="A38" s="65" t="s">
        <v>52</v>
      </c>
      <c r="B38" s="66"/>
      <c r="C38" s="66"/>
      <c r="D38" s="66"/>
      <c r="E38" s="66"/>
      <c r="F38" s="67"/>
      <c r="G38" s="36">
        <f>SUM(G35:G37)</f>
        <v>0</v>
      </c>
    </row>
    <row r="39" spans="1:7" ht="15">
      <c r="A39" s="33" t="s">
        <v>53</v>
      </c>
      <c r="B39" s="34" t="s">
        <v>7</v>
      </c>
      <c r="C39" s="57" t="s">
        <v>54</v>
      </c>
      <c r="D39" s="58"/>
      <c r="E39" s="58"/>
      <c r="F39" s="58"/>
      <c r="G39" s="64"/>
    </row>
    <row r="40" spans="1:7" ht="45">
      <c r="A40" s="29" t="s">
        <v>55</v>
      </c>
      <c r="B40" s="27" t="s">
        <v>56</v>
      </c>
      <c r="C40" s="24" t="s">
        <v>217</v>
      </c>
      <c r="D40" s="25" t="s">
        <v>26</v>
      </c>
      <c r="E40" s="26">
        <v>42.59</v>
      </c>
      <c r="F40" s="37"/>
      <c r="G40" s="35">
        <f>F40*E40</f>
        <v>0</v>
      </c>
    </row>
    <row r="41" spans="1:7" ht="15">
      <c r="A41" s="65" t="s">
        <v>57</v>
      </c>
      <c r="B41" s="66"/>
      <c r="C41" s="66"/>
      <c r="D41" s="66"/>
      <c r="E41" s="66"/>
      <c r="F41" s="67"/>
      <c r="G41" s="36">
        <f>SUM(G40:G40)</f>
        <v>0</v>
      </c>
    </row>
    <row r="42" spans="1:7" ht="15">
      <c r="A42" s="33" t="s">
        <v>58</v>
      </c>
      <c r="B42" s="34" t="s">
        <v>7</v>
      </c>
      <c r="C42" s="57" t="s">
        <v>59</v>
      </c>
      <c r="D42" s="58"/>
      <c r="E42" s="58"/>
      <c r="F42" s="58"/>
      <c r="G42" s="64"/>
    </row>
    <row r="43" spans="1:7" ht="46.5" customHeight="1">
      <c r="A43" s="9" t="s">
        <v>60</v>
      </c>
      <c r="B43" s="8" t="s">
        <v>61</v>
      </c>
      <c r="C43" s="3" t="s">
        <v>209</v>
      </c>
      <c r="D43" s="4" t="s">
        <v>25</v>
      </c>
      <c r="E43" s="5">
        <f>248*0.8</f>
        <v>198.4</v>
      </c>
      <c r="F43" s="35"/>
      <c r="G43" s="35">
        <f aca="true" t="shared" si="1" ref="G43:G57">F43*E43</f>
        <v>0</v>
      </c>
    </row>
    <row r="44" spans="1:7" ht="22.5" customHeight="1">
      <c r="A44" s="9" t="s">
        <v>62</v>
      </c>
      <c r="B44" s="8" t="s">
        <v>63</v>
      </c>
      <c r="C44" s="3" t="s">
        <v>179</v>
      </c>
      <c r="D44" s="4" t="s">
        <v>25</v>
      </c>
      <c r="E44" s="5">
        <f>E43</f>
        <v>198.4</v>
      </c>
      <c r="F44" s="35"/>
      <c r="G44" s="35">
        <f t="shared" si="1"/>
        <v>0</v>
      </c>
    </row>
    <row r="45" spans="1:7" ht="21.75" customHeight="1">
      <c r="A45" s="9" t="s">
        <v>234</v>
      </c>
      <c r="B45" s="8" t="s">
        <v>65</v>
      </c>
      <c r="C45" s="27" t="s">
        <v>224</v>
      </c>
      <c r="D45" s="4" t="s">
        <v>39</v>
      </c>
      <c r="E45" s="5">
        <f>248-E46</f>
        <v>192</v>
      </c>
      <c r="F45" s="37"/>
      <c r="G45" s="35">
        <f t="shared" si="1"/>
        <v>0</v>
      </c>
    </row>
    <row r="46" spans="1:7" ht="21.75" customHeight="1">
      <c r="A46" s="9" t="s">
        <v>235</v>
      </c>
      <c r="B46" s="8" t="s">
        <v>41</v>
      </c>
      <c r="C46" s="27" t="s">
        <v>213</v>
      </c>
      <c r="D46" s="4" t="s">
        <v>39</v>
      </c>
      <c r="E46" s="5">
        <v>56</v>
      </c>
      <c r="F46" s="37"/>
      <c r="G46" s="35">
        <f>F46*E46</f>
        <v>0</v>
      </c>
    </row>
    <row r="47" spans="1:7" ht="61.5" customHeight="1">
      <c r="A47" s="9" t="s">
        <v>236</v>
      </c>
      <c r="B47" s="8" t="s">
        <v>68</v>
      </c>
      <c r="C47" s="6" t="s">
        <v>203</v>
      </c>
      <c r="D47" s="4" t="s">
        <v>26</v>
      </c>
      <c r="E47" s="5">
        <f>248*3.17</f>
        <v>786.16</v>
      </c>
      <c r="F47" s="35"/>
      <c r="G47" s="35">
        <f t="shared" si="1"/>
        <v>0</v>
      </c>
    </row>
    <row r="48" spans="1:7" ht="30">
      <c r="A48" s="9" t="s">
        <v>64</v>
      </c>
      <c r="B48" s="8" t="s">
        <v>70</v>
      </c>
      <c r="C48" s="3" t="s">
        <v>199</v>
      </c>
      <c r="D48" s="4" t="s">
        <v>12</v>
      </c>
      <c r="E48" s="5">
        <v>1</v>
      </c>
      <c r="F48" s="35"/>
      <c r="G48" s="35">
        <f t="shared" si="1"/>
        <v>0</v>
      </c>
    </row>
    <row r="49" spans="1:7" ht="45">
      <c r="A49" s="9" t="s">
        <v>237</v>
      </c>
      <c r="B49" s="8" t="s">
        <v>72</v>
      </c>
      <c r="C49" s="3" t="s">
        <v>198</v>
      </c>
      <c r="D49" s="4" t="s">
        <v>12</v>
      </c>
      <c r="E49" s="5">
        <v>4</v>
      </c>
      <c r="F49" s="35"/>
      <c r="G49" s="35">
        <f t="shared" si="1"/>
        <v>0</v>
      </c>
    </row>
    <row r="50" spans="1:7" ht="30">
      <c r="A50" s="9" t="s">
        <v>67</v>
      </c>
      <c r="B50" s="8" t="s">
        <v>74</v>
      </c>
      <c r="C50" s="3" t="s">
        <v>75</v>
      </c>
      <c r="D50" s="4" t="s">
        <v>12</v>
      </c>
      <c r="E50" s="5">
        <v>6</v>
      </c>
      <c r="F50" s="35"/>
      <c r="G50" s="35">
        <f t="shared" si="1"/>
        <v>0</v>
      </c>
    </row>
    <row r="51" spans="1:7" ht="30">
      <c r="A51" s="9" t="s">
        <v>238</v>
      </c>
      <c r="B51" s="8" t="s">
        <v>77</v>
      </c>
      <c r="C51" s="3" t="s">
        <v>78</v>
      </c>
      <c r="D51" s="4" t="s">
        <v>39</v>
      </c>
      <c r="E51" s="5">
        <f>6*2.5</f>
        <v>15</v>
      </c>
      <c r="F51" s="35"/>
      <c r="G51" s="35">
        <f t="shared" si="1"/>
        <v>0</v>
      </c>
    </row>
    <row r="52" spans="1:7" ht="33.75" customHeight="1">
      <c r="A52" s="9" t="s">
        <v>69</v>
      </c>
      <c r="B52" s="8" t="s">
        <v>80</v>
      </c>
      <c r="C52" s="24" t="s">
        <v>81</v>
      </c>
      <c r="D52" s="25" t="s">
        <v>12</v>
      </c>
      <c r="E52" s="26">
        <v>5</v>
      </c>
      <c r="F52" s="37"/>
      <c r="G52" s="35">
        <f t="shared" si="1"/>
        <v>0</v>
      </c>
    </row>
    <row r="53" spans="1:7" ht="31.5" customHeight="1">
      <c r="A53" s="9" t="s">
        <v>71</v>
      </c>
      <c r="B53" s="8" t="s">
        <v>80</v>
      </c>
      <c r="C53" s="24" t="s">
        <v>83</v>
      </c>
      <c r="D53" s="25" t="s">
        <v>12</v>
      </c>
      <c r="E53" s="26">
        <v>2</v>
      </c>
      <c r="F53" s="37"/>
      <c r="G53" s="35">
        <f t="shared" si="1"/>
        <v>0</v>
      </c>
    </row>
    <row r="54" spans="1:7" ht="44.25" customHeight="1">
      <c r="A54" s="9" t="s">
        <v>73</v>
      </c>
      <c r="B54" s="8" t="s">
        <v>84</v>
      </c>
      <c r="C54" s="24" t="s">
        <v>184</v>
      </c>
      <c r="D54" s="25" t="s">
        <v>25</v>
      </c>
      <c r="E54" s="26">
        <v>7</v>
      </c>
      <c r="F54" s="37"/>
      <c r="G54" s="35">
        <f t="shared" si="1"/>
        <v>0</v>
      </c>
    </row>
    <row r="55" spans="1:7" ht="30">
      <c r="A55" s="9" t="s">
        <v>76</v>
      </c>
      <c r="B55" s="8" t="s">
        <v>85</v>
      </c>
      <c r="C55" s="24" t="s">
        <v>185</v>
      </c>
      <c r="D55" s="25" t="s">
        <v>26</v>
      </c>
      <c r="E55" s="26">
        <v>7</v>
      </c>
      <c r="F55" s="37"/>
      <c r="G55" s="35">
        <f t="shared" si="1"/>
        <v>0</v>
      </c>
    </row>
    <row r="56" spans="1:7" ht="30" customHeight="1">
      <c r="A56" s="9" t="s">
        <v>79</v>
      </c>
      <c r="B56" s="8" t="s">
        <v>86</v>
      </c>
      <c r="C56" s="24" t="s">
        <v>186</v>
      </c>
      <c r="D56" s="25" t="s">
        <v>39</v>
      </c>
      <c r="E56" s="26">
        <v>68</v>
      </c>
      <c r="F56" s="37"/>
      <c r="G56" s="35">
        <f t="shared" si="1"/>
        <v>0</v>
      </c>
    </row>
    <row r="57" spans="1:7" ht="31.5" customHeight="1">
      <c r="A57" s="9" t="s">
        <v>82</v>
      </c>
      <c r="B57" s="8" t="s">
        <v>10</v>
      </c>
      <c r="C57" s="24" t="s">
        <v>87</v>
      </c>
      <c r="D57" s="25" t="s">
        <v>12</v>
      </c>
      <c r="E57" s="26">
        <v>2</v>
      </c>
      <c r="F57" s="37"/>
      <c r="G57" s="35">
        <f t="shared" si="1"/>
        <v>0</v>
      </c>
    </row>
    <row r="58" spans="1:7" ht="15">
      <c r="A58" s="65" t="s">
        <v>88</v>
      </c>
      <c r="B58" s="66"/>
      <c r="C58" s="66"/>
      <c r="D58" s="66"/>
      <c r="E58" s="66"/>
      <c r="F58" s="67"/>
      <c r="G58" s="36">
        <f>SUM(G43:G57)</f>
        <v>0</v>
      </c>
    </row>
    <row r="59" spans="1:7" ht="15">
      <c r="A59" s="33" t="s">
        <v>89</v>
      </c>
      <c r="B59" s="34" t="s">
        <v>7</v>
      </c>
      <c r="C59" s="57" t="s">
        <v>90</v>
      </c>
      <c r="D59" s="58"/>
      <c r="E59" s="58"/>
      <c r="F59" s="58"/>
      <c r="G59" s="64"/>
    </row>
    <row r="60" spans="1:7" ht="45">
      <c r="A60" s="1" t="s">
        <v>91</v>
      </c>
      <c r="B60" s="6" t="s">
        <v>66</v>
      </c>
      <c r="C60" s="24" t="s">
        <v>180</v>
      </c>
      <c r="D60" s="10" t="s">
        <v>12</v>
      </c>
      <c r="E60" s="5">
        <v>1</v>
      </c>
      <c r="F60" s="35"/>
      <c r="G60" s="35">
        <f>F60*E60</f>
        <v>0</v>
      </c>
    </row>
    <row r="61" spans="1:7" ht="36" customHeight="1">
      <c r="A61" s="1" t="s">
        <v>92</v>
      </c>
      <c r="B61" s="6" t="s">
        <v>41</v>
      </c>
      <c r="C61" s="11" t="s">
        <v>181</v>
      </c>
      <c r="D61" s="10" t="s">
        <v>39</v>
      </c>
      <c r="E61" s="5">
        <v>6</v>
      </c>
      <c r="F61" s="35"/>
      <c r="G61" s="35">
        <f>F61*E61</f>
        <v>0</v>
      </c>
    </row>
    <row r="62" spans="1:7" ht="15">
      <c r="A62" s="65" t="s">
        <v>93</v>
      </c>
      <c r="B62" s="66"/>
      <c r="C62" s="66"/>
      <c r="D62" s="66"/>
      <c r="E62" s="66"/>
      <c r="F62" s="67"/>
      <c r="G62" s="36">
        <f>SUM(G60:G61)</f>
        <v>0</v>
      </c>
    </row>
    <row r="63" spans="1:7" s="12" customFormat="1" ht="15">
      <c r="A63" s="33" t="s">
        <v>94</v>
      </c>
      <c r="B63" s="34" t="s">
        <v>7</v>
      </c>
      <c r="C63" s="57" t="s">
        <v>95</v>
      </c>
      <c r="D63" s="58"/>
      <c r="E63" s="58"/>
      <c r="F63" s="58"/>
      <c r="G63" s="64"/>
    </row>
    <row r="64" spans="1:8" ht="30">
      <c r="A64" s="1" t="s">
        <v>96</v>
      </c>
      <c r="B64" s="6" t="s">
        <v>85</v>
      </c>
      <c r="C64" s="6" t="s">
        <v>222</v>
      </c>
      <c r="D64" s="4" t="s">
        <v>26</v>
      </c>
      <c r="E64" s="5">
        <f>248*0.07</f>
        <v>17.36</v>
      </c>
      <c r="F64" s="35"/>
      <c r="G64" s="35">
        <f>F64*E64</f>
        <v>0</v>
      </c>
      <c r="H64" s="38"/>
    </row>
    <row r="65" spans="1:8" ht="30">
      <c r="A65" s="1" t="s">
        <v>97</v>
      </c>
      <c r="B65" s="6" t="s">
        <v>98</v>
      </c>
      <c r="C65" s="6" t="s">
        <v>99</v>
      </c>
      <c r="D65" s="4" t="s">
        <v>39</v>
      </c>
      <c r="E65" s="5">
        <v>248</v>
      </c>
      <c r="F65" s="35"/>
      <c r="G65" s="35">
        <f>F65*E65</f>
        <v>0</v>
      </c>
      <c r="H65" s="38"/>
    </row>
    <row r="66" spans="1:8" ht="30">
      <c r="A66" s="1" t="s">
        <v>100</v>
      </c>
      <c r="B66" s="6" t="s">
        <v>85</v>
      </c>
      <c r="C66" s="6" t="s">
        <v>204</v>
      </c>
      <c r="D66" s="4" t="s">
        <v>26</v>
      </c>
      <c r="E66" s="5">
        <f>0.05*E67</f>
        <v>13.74</v>
      </c>
      <c r="F66" s="35"/>
      <c r="G66" s="35">
        <f>F66*E66</f>
        <v>0</v>
      </c>
      <c r="H66" s="38"/>
    </row>
    <row r="67" spans="1:8" ht="31.5" customHeight="1">
      <c r="A67" s="1" t="s">
        <v>101</v>
      </c>
      <c r="B67" s="6" t="s">
        <v>102</v>
      </c>
      <c r="C67" s="6" t="s">
        <v>103</v>
      </c>
      <c r="D67" s="4" t="s">
        <v>39</v>
      </c>
      <c r="E67" s="5">
        <f>248+2+3.3+3.3+5.6+5.6+3.5+3.5</f>
        <v>274.8</v>
      </c>
      <c r="F67" s="35"/>
      <c r="G67" s="35">
        <f>F67*E67</f>
        <v>0</v>
      </c>
      <c r="H67" s="38"/>
    </row>
    <row r="68" spans="1:7" ht="15">
      <c r="A68" s="65" t="s">
        <v>105</v>
      </c>
      <c r="B68" s="66"/>
      <c r="C68" s="66"/>
      <c r="D68" s="66"/>
      <c r="E68" s="66"/>
      <c r="F68" s="67"/>
      <c r="G68" s="36">
        <f>SUM(G64:G67)</f>
        <v>0</v>
      </c>
    </row>
    <row r="69" spans="1:7" ht="15">
      <c r="A69" s="33" t="s">
        <v>106</v>
      </c>
      <c r="B69" s="34" t="s">
        <v>7</v>
      </c>
      <c r="C69" s="57" t="s">
        <v>107</v>
      </c>
      <c r="D69" s="58"/>
      <c r="E69" s="58"/>
      <c r="F69" s="58"/>
      <c r="G69" s="64"/>
    </row>
    <row r="70" spans="1:7" ht="30">
      <c r="A70" s="1" t="s">
        <v>108</v>
      </c>
      <c r="B70" s="6" t="s">
        <v>84</v>
      </c>
      <c r="C70" s="6" t="s">
        <v>109</v>
      </c>
      <c r="D70" s="4" t="s">
        <v>25</v>
      </c>
      <c r="E70" s="5">
        <f>248*2-((6+6+6+5+5+10)*2)</f>
        <v>420</v>
      </c>
      <c r="F70" s="35"/>
      <c r="G70" s="35">
        <f>F70*E70</f>
        <v>0</v>
      </c>
    </row>
    <row r="71" spans="1:7" ht="32.25" customHeight="1">
      <c r="A71" s="1" t="s">
        <v>110</v>
      </c>
      <c r="B71" s="6" t="s">
        <v>205</v>
      </c>
      <c r="C71" s="6" t="s">
        <v>206</v>
      </c>
      <c r="D71" s="4" t="s">
        <v>25</v>
      </c>
      <c r="E71" s="5">
        <f>248*2-((6+6+6+5+5+10)*2)</f>
        <v>420</v>
      </c>
      <c r="F71" s="35"/>
      <c r="G71" s="35">
        <f>F71*E71</f>
        <v>0</v>
      </c>
    </row>
    <row r="72" spans="1:7" ht="30" customHeight="1">
      <c r="A72" s="1" t="s">
        <v>113</v>
      </c>
      <c r="B72" s="6" t="s">
        <v>104</v>
      </c>
      <c r="C72" s="6" t="s">
        <v>114</v>
      </c>
      <c r="D72" s="4" t="s">
        <v>25</v>
      </c>
      <c r="E72" s="5">
        <f>E71</f>
        <v>420</v>
      </c>
      <c r="F72" s="35"/>
      <c r="G72" s="35">
        <f>F72*E72</f>
        <v>0</v>
      </c>
    </row>
    <row r="73" spans="1:7" ht="30">
      <c r="A73" s="1" t="s">
        <v>115</v>
      </c>
      <c r="B73" s="6" t="s">
        <v>116</v>
      </c>
      <c r="C73" s="6" t="s">
        <v>117</v>
      </c>
      <c r="D73" s="4" t="s">
        <v>25</v>
      </c>
      <c r="E73" s="5">
        <f>E72</f>
        <v>420</v>
      </c>
      <c r="F73" s="35"/>
      <c r="G73" s="35">
        <f>F73*E73</f>
        <v>0</v>
      </c>
    </row>
    <row r="74" spans="1:7" ht="15">
      <c r="A74" s="65" t="s">
        <v>118</v>
      </c>
      <c r="B74" s="66"/>
      <c r="C74" s="66"/>
      <c r="D74" s="66"/>
      <c r="E74" s="66"/>
      <c r="F74" s="67"/>
      <c r="G74" s="36">
        <f>SUM(G70:G73)</f>
        <v>0</v>
      </c>
    </row>
    <row r="75" spans="1:7" ht="15">
      <c r="A75" s="33" t="s">
        <v>119</v>
      </c>
      <c r="B75" s="34" t="s">
        <v>7</v>
      </c>
      <c r="C75" s="57" t="s">
        <v>120</v>
      </c>
      <c r="D75" s="58"/>
      <c r="E75" s="58"/>
      <c r="F75" s="58"/>
      <c r="G75" s="64"/>
    </row>
    <row r="76" spans="1:11" ht="75">
      <c r="A76" s="1" t="s">
        <v>121</v>
      </c>
      <c r="B76" s="6" t="s">
        <v>122</v>
      </c>
      <c r="C76" s="6" t="s">
        <v>182</v>
      </c>
      <c r="D76" s="4" t="s">
        <v>25</v>
      </c>
      <c r="E76" s="5">
        <f>E77</f>
        <v>76</v>
      </c>
      <c r="F76" s="35"/>
      <c r="G76" s="52">
        <f aca="true" t="shared" si="2" ref="G76:G82">F76*E76</f>
        <v>0</v>
      </c>
      <c r="K76" s="5"/>
    </row>
    <row r="77" spans="1:7" ht="45">
      <c r="A77" s="1" t="s">
        <v>123</v>
      </c>
      <c r="B77" s="6" t="s">
        <v>111</v>
      </c>
      <c r="C77" s="6" t="s">
        <v>112</v>
      </c>
      <c r="D77" s="4" t="s">
        <v>25</v>
      </c>
      <c r="E77" s="5">
        <f>E78</f>
        <v>76</v>
      </c>
      <c r="F77" s="35"/>
      <c r="G77" s="35">
        <f t="shared" si="2"/>
        <v>0</v>
      </c>
    </row>
    <row r="78" spans="1:8" ht="32.25" customHeight="1">
      <c r="A78" s="1" t="s">
        <v>124</v>
      </c>
      <c r="B78" s="6" t="s">
        <v>66</v>
      </c>
      <c r="C78" s="6" t="s">
        <v>114</v>
      </c>
      <c r="D78" s="13" t="s">
        <v>25</v>
      </c>
      <c r="E78" s="5">
        <f>E79</f>
        <v>76</v>
      </c>
      <c r="F78" s="37"/>
      <c r="G78" s="35">
        <f t="shared" si="2"/>
        <v>0</v>
      </c>
      <c r="H78" s="48"/>
    </row>
    <row r="79" spans="1:8" ht="30">
      <c r="A79" s="1" t="s">
        <v>125</v>
      </c>
      <c r="B79" s="6" t="s">
        <v>126</v>
      </c>
      <c r="C79" s="3" t="s">
        <v>183</v>
      </c>
      <c r="D79" s="13" t="s">
        <v>25</v>
      </c>
      <c r="E79" s="5">
        <f>E80</f>
        <v>76</v>
      </c>
      <c r="F79" s="35"/>
      <c r="G79" s="35">
        <f t="shared" si="2"/>
        <v>0</v>
      </c>
      <c r="H79" s="48"/>
    </row>
    <row r="80" spans="1:8" ht="30">
      <c r="A80" s="1" t="s">
        <v>127</v>
      </c>
      <c r="B80" s="6" t="s">
        <v>128</v>
      </c>
      <c r="C80" s="3" t="s">
        <v>129</v>
      </c>
      <c r="D80" s="13" t="s">
        <v>25</v>
      </c>
      <c r="E80" s="5">
        <f>(6+6+6+5+5+10)*2</f>
        <v>76</v>
      </c>
      <c r="F80" s="35"/>
      <c r="G80" s="35">
        <f t="shared" si="2"/>
        <v>0</v>
      </c>
      <c r="H80" s="48"/>
    </row>
    <row r="81" spans="1:8" ht="66" customHeight="1">
      <c r="A81" s="1" t="s">
        <v>130</v>
      </c>
      <c r="B81" s="14" t="s">
        <v>84</v>
      </c>
      <c r="C81" s="3" t="s">
        <v>210</v>
      </c>
      <c r="D81" s="13" t="s">
        <v>25</v>
      </c>
      <c r="E81" s="5">
        <f>5*4</f>
        <v>20</v>
      </c>
      <c r="F81" s="35"/>
      <c r="G81" s="35">
        <f t="shared" si="2"/>
        <v>0</v>
      </c>
      <c r="H81" s="48"/>
    </row>
    <row r="82" spans="1:8" ht="30">
      <c r="A82" s="1" t="s">
        <v>131</v>
      </c>
      <c r="B82" s="14" t="s">
        <v>132</v>
      </c>
      <c r="C82" s="3" t="s">
        <v>214</v>
      </c>
      <c r="D82" s="13" t="s">
        <v>25</v>
      </c>
      <c r="E82" s="5">
        <f>E81</f>
        <v>20</v>
      </c>
      <c r="F82" s="35"/>
      <c r="G82" s="35">
        <f t="shared" si="2"/>
        <v>0</v>
      </c>
      <c r="H82" s="48"/>
    </row>
    <row r="83" spans="1:8" ht="15">
      <c r="A83" s="65" t="s">
        <v>133</v>
      </c>
      <c r="B83" s="66"/>
      <c r="C83" s="66"/>
      <c r="D83" s="66"/>
      <c r="E83" s="66"/>
      <c r="F83" s="67"/>
      <c r="G83" s="36">
        <f>SUM(G76:G82)</f>
        <v>0</v>
      </c>
      <c r="H83" s="48"/>
    </row>
    <row r="84" spans="1:8" ht="15">
      <c r="A84" s="33" t="s">
        <v>134</v>
      </c>
      <c r="B84" s="34" t="s">
        <v>7</v>
      </c>
      <c r="C84" s="57" t="s">
        <v>135</v>
      </c>
      <c r="D84" s="58"/>
      <c r="E84" s="58"/>
      <c r="F84" s="58"/>
      <c r="G84" s="64"/>
      <c r="H84" s="48"/>
    </row>
    <row r="85" spans="1:8" ht="45">
      <c r="A85" s="1" t="s">
        <v>136</v>
      </c>
      <c r="B85" s="14" t="s">
        <v>137</v>
      </c>
      <c r="C85" s="3" t="s">
        <v>221</v>
      </c>
      <c r="D85" s="13" t="s">
        <v>26</v>
      </c>
      <c r="E85" s="5">
        <f>248*0.7*0.62</f>
        <v>107.63</v>
      </c>
      <c r="F85" s="35"/>
      <c r="G85" s="35">
        <f aca="true" t="shared" si="3" ref="G85:G93">F85*E85</f>
        <v>0</v>
      </c>
      <c r="H85" s="48"/>
    </row>
    <row r="86" spans="1:8" ht="30">
      <c r="A86" s="1" t="s">
        <v>138</v>
      </c>
      <c r="B86" s="14" t="s">
        <v>139</v>
      </c>
      <c r="C86" s="3" t="s">
        <v>140</v>
      </c>
      <c r="D86" s="13" t="s">
        <v>39</v>
      </c>
      <c r="E86" s="5">
        <v>248</v>
      </c>
      <c r="F86" s="35"/>
      <c r="G86" s="35">
        <f t="shared" si="3"/>
        <v>0</v>
      </c>
      <c r="H86" s="48"/>
    </row>
    <row r="87" spans="1:8" ht="43.5" customHeight="1">
      <c r="A87" s="1" t="s">
        <v>141</v>
      </c>
      <c r="B87" s="14" t="s">
        <v>84</v>
      </c>
      <c r="C87" s="3" t="s">
        <v>191</v>
      </c>
      <c r="D87" s="13" t="s">
        <v>25</v>
      </c>
      <c r="E87" s="5">
        <f>248*0.7</f>
        <v>173.6</v>
      </c>
      <c r="F87" s="35"/>
      <c r="G87" s="35">
        <f t="shared" si="3"/>
        <v>0</v>
      </c>
      <c r="H87" s="48"/>
    </row>
    <row r="88" spans="1:8" ht="30">
      <c r="A88" s="1" t="s">
        <v>142</v>
      </c>
      <c r="B88" s="14" t="s">
        <v>132</v>
      </c>
      <c r="C88" s="3" t="s">
        <v>178</v>
      </c>
      <c r="D88" s="13" t="s">
        <v>25</v>
      </c>
      <c r="E88" s="5">
        <f>266*0.4</f>
        <v>106.4</v>
      </c>
      <c r="F88" s="35"/>
      <c r="G88" s="35">
        <f t="shared" si="3"/>
        <v>0</v>
      </c>
      <c r="H88" s="48"/>
    </row>
    <row r="89" spans="1:8" ht="30">
      <c r="A89" s="1" t="s">
        <v>189</v>
      </c>
      <c r="B89" s="14" t="s">
        <v>126</v>
      </c>
      <c r="C89" s="3" t="s">
        <v>192</v>
      </c>
      <c r="D89" s="13" t="s">
        <v>25</v>
      </c>
      <c r="E89" s="5">
        <f>266*0.4</f>
        <v>106.4</v>
      </c>
      <c r="F89" s="35"/>
      <c r="G89" s="35">
        <f t="shared" si="3"/>
        <v>0</v>
      </c>
      <c r="H89" s="48"/>
    </row>
    <row r="90" spans="1:8" ht="45">
      <c r="A90" s="1" t="s">
        <v>143</v>
      </c>
      <c r="B90" s="14" t="s">
        <v>188</v>
      </c>
      <c r="C90" s="3" t="s">
        <v>193</v>
      </c>
      <c r="D90" s="13" t="s">
        <v>25</v>
      </c>
      <c r="E90" s="5">
        <f>266*0.4</f>
        <v>106.4</v>
      </c>
      <c r="F90" s="35"/>
      <c r="G90" s="35">
        <f>F90*E90</f>
        <v>0</v>
      </c>
      <c r="H90" s="48"/>
    </row>
    <row r="91" spans="1:8" ht="30">
      <c r="A91" s="1" t="s">
        <v>144</v>
      </c>
      <c r="B91" s="14" t="s">
        <v>41</v>
      </c>
      <c r="C91" s="3" t="s">
        <v>194</v>
      </c>
      <c r="D91" s="13" t="s">
        <v>25</v>
      </c>
      <c r="E91" s="5">
        <v>106.4</v>
      </c>
      <c r="F91" s="35"/>
      <c r="G91" s="35">
        <f>F91*E91</f>
        <v>0</v>
      </c>
      <c r="H91" s="48"/>
    </row>
    <row r="92" spans="1:8" ht="33.75" customHeight="1">
      <c r="A92" s="1" t="s">
        <v>145</v>
      </c>
      <c r="B92" s="6" t="s">
        <v>66</v>
      </c>
      <c r="C92" s="8" t="s">
        <v>195</v>
      </c>
      <c r="D92" s="13" t="s">
        <v>25</v>
      </c>
      <c r="E92" s="5">
        <f>E87</f>
        <v>173.6</v>
      </c>
      <c r="F92" s="35"/>
      <c r="G92" s="35">
        <f t="shared" si="3"/>
        <v>0</v>
      </c>
      <c r="H92" s="48"/>
    </row>
    <row r="93" spans="1:8" ht="60">
      <c r="A93" s="1" t="s">
        <v>190</v>
      </c>
      <c r="B93" s="6" t="s">
        <v>41</v>
      </c>
      <c r="C93" s="3" t="s">
        <v>215</v>
      </c>
      <c r="D93" s="13" t="s">
        <v>25</v>
      </c>
      <c r="E93" s="5">
        <f>248*0.2</f>
        <v>49.6</v>
      </c>
      <c r="F93" s="35"/>
      <c r="G93" s="35">
        <f t="shared" si="3"/>
        <v>0</v>
      </c>
      <c r="H93" s="48"/>
    </row>
    <row r="94" spans="1:8" ht="15">
      <c r="A94" s="65" t="s">
        <v>146</v>
      </c>
      <c r="B94" s="66"/>
      <c r="C94" s="66"/>
      <c r="D94" s="66"/>
      <c r="E94" s="66"/>
      <c r="F94" s="67"/>
      <c r="G94" s="36">
        <f>SUM(G85:G93)</f>
        <v>0</v>
      </c>
      <c r="H94" s="48"/>
    </row>
    <row r="95" spans="1:8" ht="15">
      <c r="A95" s="33" t="s">
        <v>147</v>
      </c>
      <c r="B95" s="34" t="s">
        <v>148</v>
      </c>
      <c r="C95" s="57" t="s">
        <v>149</v>
      </c>
      <c r="D95" s="58"/>
      <c r="E95" s="58"/>
      <c r="F95" s="58"/>
      <c r="G95" s="64"/>
      <c r="H95" s="48"/>
    </row>
    <row r="96" spans="1:8" ht="30">
      <c r="A96" s="1" t="s">
        <v>150</v>
      </c>
      <c r="B96" s="27" t="s">
        <v>151</v>
      </c>
      <c r="C96" s="24" t="s">
        <v>152</v>
      </c>
      <c r="D96" s="28" t="s">
        <v>12</v>
      </c>
      <c r="E96" s="26">
        <v>2</v>
      </c>
      <c r="F96" s="37"/>
      <c r="G96" s="35">
        <f>F96*E96</f>
        <v>0</v>
      </c>
      <c r="H96" s="48"/>
    </row>
    <row r="97" spans="1:8" ht="34.5" customHeight="1">
      <c r="A97" s="1" t="s">
        <v>153</v>
      </c>
      <c r="B97" s="27" t="s">
        <v>154</v>
      </c>
      <c r="C97" s="27" t="s">
        <v>155</v>
      </c>
      <c r="D97" s="28" t="s">
        <v>12</v>
      </c>
      <c r="E97" s="26">
        <v>2</v>
      </c>
      <c r="F97" s="37"/>
      <c r="G97" s="35">
        <f>F97*E97</f>
        <v>0</v>
      </c>
      <c r="H97" s="48"/>
    </row>
    <row r="98" spans="1:8" ht="30.75" customHeight="1">
      <c r="A98" s="1" t="s">
        <v>156</v>
      </c>
      <c r="B98" s="27" t="s">
        <v>104</v>
      </c>
      <c r="C98" s="27" t="s">
        <v>216</v>
      </c>
      <c r="D98" s="28" t="s">
        <v>39</v>
      </c>
      <c r="E98" s="26">
        <f>248-6-6-6-5-5-10</f>
        <v>210</v>
      </c>
      <c r="F98" s="37"/>
      <c r="G98" s="35">
        <f>F98*E98</f>
        <v>0</v>
      </c>
      <c r="H98" s="48"/>
    </row>
    <row r="99" spans="1:8" ht="15">
      <c r="A99" s="65" t="s">
        <v>157</v>
      </c>
      <c r="B99" s="66"/>
      <c r="C99" s="66"/>
      <c r="D99" s="66"/>
      <c r="E99" s="66"/>
      <c r="F99" s="67"/>
      <c r="G99" s="36">
        <f>SUM(G96:G98)</f>
        <v>0</v>
      </c>
      <c r="H99" s="48"/>
    </row>
    <row r="100" spans="1:8" ht="15">
      <c r="A100" s="39" t="s">
        <v>158</v>
      </c>
      <c r="B100" s="40" t="s">
        <v>7</v>
      </c>
      <c r="C100" s="59" t="s">
        <v>159</v>
      </c>
      <c r="D100" s="60"/>
      <c r="E100" s="60"/>
      <c r="F100" s="60"/>
      <c r="G100" s="69"/>
      <c r="H100" s="48"/>
    </row>
    <row r="101" spans="1:8" ht="45">
      <c r="A101" s="46" t="s">
        <v>160</v>
      </c>
      <c r="B101" s="45" t="s">
        <v>41</v>
      </c>
      <c r="C101" s="44" t="s">
        <v>211</v>
      </c>
      <c r="D101" s="44" t="s">
        <v>25</v>
      </c>
      <c r="E101" s="51">
        <f>68*1.2</f>
        <v>81.6</v>
      </c>
      <c r="F101" s="49"/>
      <c r="G101" s="49">
        <f>F101*E101</f>
        <v>0</v>
      </c>
      <c r="H101" s="48"/>
    </row>
    <row r="102" spans="1:8" ht="30">
      <c r="A102" s="46" t="s">
        <v>197</v>
      </c>
      <c r="B102" s="45" t="s">
        <v>41</v>
      </c>
      <c r="C102" s="44" t="s">
        <v>196</v>
      </c>
      <c r="D102" s="44" t="s">
        <v>25</v>
      </c>
      <c r="E102" s="51">
        <f>266*2-E81</f>
        <v>512</v>
      </c>
      <c r="F102" s="47"/>
      <c r="G102" s="49">
        <f>F102*E102</f>
        <v>0</v>
      </c>
      <c r="H102" s="48"/>
    </row>
    <row r="103" spans="1:8" ht="30">
      <c r="A103" s="46" t="s">
        <v>212</v>
      </c>
      <c r="B103" s="41" t="s">
        <v>161</v>
      </c>
      <c r="C103" s="41" t="s">
        <v>162</v>
      </c>
      <c r="D103" s="42" t="s">
        <v>39</v>
      </c>
      <c r="E103" s="50">
        <v>50</v>
      </c>
      <c r="F103" s="43"/>
      <c r="G103" s="43">
        <f>F103*E103</f>
        <v>0</v>
      </c>
      <c r="H103" s="48"/>
    </row>
    <row r="104" spans="1:8" ht="15">
      <c r="A104" s="65" t="s">
        <v>163</v>
      </c>
      <c r="B104" s="66"/>
      <c r="C104" s="66"/>
      <c r="D104" s="66"/>
      <c r="E104" s="66"/>
      <c r="F104" s="67"/>
      <c r="G104" s="36">
        <f>G103+G101+G102</f>
        <v>0</v>
      </c>
      <c r="H104" s="48"/>
    </row>
    <row r="105" spans="1:8" ht="15">
      <c r="A105" s="33" t="s">
        <v>164</v>
      </c>
      <c r="B105" s="34" t="s">
        <v>7</v>
      </c>
      <c r="C105" s="57" t="s">
        <v>165</v>
      </c>
      <c r="D105" s="58"/>
      <c r="E105" s="58"/>
      <c r="F105" s="58"/>
      <c r="G105" s="64"/>
      <c r="H105" s="48"/>
    </row>
    <row r="106" spans="1:8" ht="45">
      <c r="A106" s="1" t="s">
        <v>166</v>
      </c>
      <c r="B106" s="6" t="s">
        <v>66</v>
      </c>
      <c r="C106" s="6" t="s">
        <v>167</v>
      </c>
      <c r="D106" s="13" t="s">
        <v>15</v>
      </c>
      <c r="E106" s="5">
        <v>1</v>
      </c>
      <c r="F106" s="35"/>
      <c r="G106" s="35">
        <f>F106*E106</f>
        <v>0</v>
      </c>
      <c r="H106" s="48"/>
    </row>
    <row r="107" spans="1:8" ht="15">
      <c r="A107" s="65" t="s">
        <v>168</v>
      </c>
      <c r="B107" s="66"/>
      <c r="C107" s="66"/>
      <c r="D107" s="66"/>
      <c r="E107" s="66"/>
      <c r="F107" s="67"/>
      <c r="G107" s="36">
        <f>SUM(G106)</f>
        <v>0</v>
      </c>
      <c r="H107" s="48"/>
    </row>
    <row r="108" spans="1:8" ht="15.75">
      <c r="A108" s="15"/>
      <c r="B108" s="16"/>
      <c r="C108" s="16"/>
      <c r="D108" s="68" t="s">
        <v>225</v>
      </c>
      <c r="E108" s="68"/>
      <c r="F108" s="68"/>
      <c r="G108" s="55">
        <f>G107+G104+G99+G94+G83+G74+G68+G62+G58+G41+G38+G33+G19+G15</f>
        <v>0</v>
      </c>
      <c r="H108" s="48"/>
    </row>
    <row r="109" spans="1:8" ht="15.75">
      <c r="A109" s="15"/>
      <c r="B109" s="16"/>
      <c r="C109" s="16"/>
      <c r="D109" s="68" t="s">
        <v>169</v>
      </c>
      <c r="E109" s="68"/>
      <c r="F109" s="68"/>
      <c r="G109" s="55">
        <f>G108*23%</f>
        <v>0</v>
      </c>
      <c r="H109" s="48"/>
    </row>
    <row r="110" spans="1:8" ht="15.75">
      <c r="A110" s="15"/>
      <c r="B110" s="16"/>
      <c r="C110" s="16"/>
      <c r="D110" s="68" t="s">
        <v>226</v>
      </c>
      <c r="E110" s="68"/>
      <c r="F110" s="68"/>
      <c r="G110" s="55">
        <f>G109+G108</f>
        <v>0</v>
      </c>
      <c r="H110" s="48"/>
    </row>
    <row r="111" spans="1:8" ht="15">
      <c r="A111" s="15"/>
      <c r="B111" s="16"/>
      <c r="C111" s="16"/>
      <c r="D111" s="17"/>
      <c r="E111" s="18"/>
      <c r="F111" s="18"/>
      <c r="G111" s="18"/>
      <c r="H111" s="48"/>
    </row>
    <row r="112" spans="1:8" ht="15">
      <c r="A112" s="15"/>
      <c r="B112" s="16"/>
      <c r="C112" s="16"/>
      <c r="D112" s="17"/>
      <c r="E112" s="18"/>
      <c r="F112" s="18"/>
      <c r="G112" s="18"/>
      <c r="H112" s="48"/>
    </row>
    <row r="113" spans="2:8" ht="15">
      <c r="B113" s="20"/>
      <c r="C113" s="16"/>
      <c r="D113" s="17"/>
      <c r="E113" s="21"/>
      <c r="F113" s="21"/>
      <c r="G113" s="18"/>
      <c r="H113" s="48"/>
    </row>
    <row r="114" spans="2:8" ht="15">
      <c r="B114" s="20"/>
      <c r="C114" s="16"/>
      <c r="D114" s="17"/>
      <c r="E114" s="21"/>
      <c r="F114" s="21"/>
      <c r="G114" s="18"/>
      <c r="H114" s="48"/>
    </row>
    <row r="115" spans="2:7" ht="15">
      <c r="B115" s="20"/>
      <c r="C115" s="16"/>
      <c r="D115" s="17"/>
      <c r="E115" s="21"/>
      <c r="F115" s="21"/>
      <c r="G115" s="21"/>
    </row>
    <row r="116" spans="2:7" ht="15">
      <c r="B116" s="20"/>
      <c r="C116" s="16"/>
      <c r="D116" s="17"/>
      <c r="E116" s="21"/>
      <c r="F116" s="21"/>
      <c r="G116" s="21"/>
    </row>
    <row r="117" spans="2:7" ht="15">
      <c r="B117" s="20"/>
      <c r="C117" s="16"/>
      <c r="D117" s="17"/>
      <c r="E117" s="21"/>
      <c r="F117" s="21"/>
      <c r="G117" s="21"/>
    </row>
    <row r="118" spans="2:7" ht="15">
      <c r="B118" s="20"/>
      <c r="C118" s="16"/>
      <c r="D118" s="17"/>
      <c r="E118" s="21"/>
      <c r="F118" s="21"/>
      <c r="G118" s="21"/>
    </row>
    <row r="119" spans="2:7" ht="15">
      <c r="B119" s="20"/>
      <c r="C119" s="16"/>
      <c r="E119" s="22"/>
      <c r="F119" s="22"/>
      <c r="G119" s="18"/>
    </row>
    <row r="120" spans="2:7" ht="15">
      <c r="B120" s="20"/>
      <c r="C120" s="16"/>
      <c r="E120" s="22"/>
      <c r="F120" s="22"/>
      <c r="G120" s="18"/>
    </row>
    <row r="121" spans="2:6" ht="15">
      <c r="B121" s="20"/>
      <c r="C121" s="16"/>
      <c r="E121" s="22"/>
      <c r="F121" s="22"/>
    </row>
    <row r="122" spans="2:6" ht="15">
      <c r="B122" s="20"/>
      <c r="C122" s="16"/>
      <c r="E122" s="22"/>
      <c r="F122" s="22"/>
    </row>
    <row r="123" spans="3:6" ht="15">
      <c r="C123" s="23"/>
      <c r="E123" s="22"/>
      <c r="F123" s="22"/>
    </row>
    <row r="124" ht="15">
      <c r="C124" s="23"/>
    </row>
    <row r="125" ht="15">
      <c r="C125" s="23"/>
    </row>
    <row r="126" ht="15">
      <c r="C126" s="23"/>
    </row>
    <row r="127" ht="15">
      <c r="C127" s="23"/>
    </row>
    <row r="128" ht="15">
      <c r="C128" s="23"/>
    </row>
    <row r="129" ht="15">
      <c r="C129" s="23"/>
    </row>
    <row r="130" ht="15">
      <c r="C130" s="23"/>
    </row>
  </sheetData>
  <sheetProtection/>
  <mergeCells count="34">
    <mergeCell ref="A107:F107"/>
    <mergeCell ref="D108:F108"/>
    <mergeCell ref="D109:F109"/>
    <mergeCell ref="D110:F110"/>
    <mergeCell ref="A94:F94"/>
    <mergeCell ref="C95:G95"/>
    <mergeCell ref="A99:F99"/>
    <mergeCell ref="C100:G100"/>
    <mergeCell ref="A104:F104"/>
    <mergeCell ref="C105:G105"/>
    <mergeCell ref="C84:G84"/>
    <mergeCell ref="A41:F41"/>
    <mergeCell ref="C42:G42"/>
    <mergeCell ref="A58:F58"/>
    <mergeCell ref="C59:G59"/>
    <mergeCell ref="A62:F62"/>
    <mergeCell ref="C63:G63"/>
    <mergeCell ref="A68:F68"/>
    <mergeCell ref="C69:G69"/>
    <mergeCell ref="A74:F74"/>
    <mergeCell ref="C75:G75"/>
    <mergeCell ref="A83:F83"/>
    <mergeCell ref="C39:G39"/>
    <mergeCell ref="F1:G1"/>
    <mergeCell ref="A2:G3"/>
    <mergeCell ref="A4:G6"/>
    <mergeCell ref="C9:G9"/>
    <mergeCell ref="A15:F15"/>
    <mergeCell ref="C16:G16"/>
    <mergeCell ref="A19:F19"/>
    <mergeCell ref="C20:G20"/>
    <mergeCell ref="A33:F33"/>
    <mergeCell ref="C34:G34"/>
    <mergeCell ref="A38:F38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scale="6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id1</dc:creator>
  <cp:keywords/>
  <dc:description/>
  <cp:lastModifiedBy>Marta Cesarz</cp:lastModifiedBy>
  <dcterms:created xsi:type="dcterms:W3CDTF">2019-10-24T07:38:09Z</dcterms:created>
  <dcterms:modified xsi:type="dcterms:W3CDTF">2020-09-03T13:16:08Z</dcterms:modified>
  <cp:category/>
  <cp:version/>
  <cp:contentType/>
  <cp:contentStatus/>
</cp:coreProperties>
</file>