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7490" windowHeight="9090" activeTab="1"/>
  </bookViews>
  <sheets>
    <sheet name="przedmiar" sheetId="2" r:id="rId1"/>
    <sheet name="ko" sheetId="1" r:id="rId2"/>
    <sheet name="tabela elementów" sheetId="3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/>
  <c r="G18"/>
  <c r="G60" i="2"/>
  <c r="G58"/>
  <c r="G53"/>
  <c r="G47"/>
  <c r="G40"/>
  <c r="G34"/>
  <c r="G33"/>
  <c r="G23"/>
  <c r="G20"/>
  <c r="G35" l="1"/>
  <c r="G17"/>
  <c r="G16" i="1" s="1"/>
  <c r="G18" i="2"/>
  <c r="G17" i="1" s="1"/>
  <c r="G51" i="2"/>
  <c r="G50"/>
  <c r="G36" s="1"/>
  <c r="G49"/>
  <c r="G48"/>
  <c r="G45"/>
  <c r="G44"/>
  <c r="G42"/>
  <c r="G41"/>
  <c r="G37" s="1"/>
  <c r="G39"/>
  <c r="G38"/>
  <c r="G43" s="1"/>
  <c r="G33" i="1" l="1"/>
  <c r="G32"/>
  <c r="G29" i="2"/>
  <c r="G28" i="1" s="1"/>
  <c r="G27" i="2"/>
  <c r="G26" i="1" s="1"/>
  <c r="G26" i="2"/>
  <c r="G16"/>
  <c r="G15" i="1" s="1"/>
  <c r="G15" i="2"/>
  <c r="G14" i="1" s="1"/>
  <c r="G58"/>
  <c r="G59"/>
  <c r="G57"/>
  <c r="G55"/>
  <c r="G53"/>
  <c r="G52"/>
  <c r="G50"/>
  <c r="G49"/>
  <c r="G48"/>
  <c r="G47"/>
  <c r="G46"/>
  <c r="G44"/>
  <c r="G43"/>
  <c r="G42"/>
  <c r="G41"/>
  <c r="G40"/>
  <c r="G39"/>
  <c r="G38"/>
  <c r="G37"/>
  <c r="G36"/>
  <c r="G35"/>
  <c r="G34"/>
  <c r="G30"/>
  <c r="G29"/>
  <c r="G27"/>
  <c r="G25"/>
  <c r="G24"/>
  <c r="G22"/>
  <c r="G21"/>
  <c r="D54"/>
  <c r="D59"/>
  <c r="D58"/>
  <c r="D57"/>
  <c r="D56"/>
  <c r="C55"/>
  <c r="D55"/>
  <c r="D53"/>
  <c r="D52"/>
  <c r="D51"/>
  <c r="D47"/>
  <c r="D48"/>
  <c r="D49"/>
  <c r="D50"/>
  <c r="D46"/>
  <c r="D45"/>
  <c r="D44"/>
  <c r="D43"/>
  <c r="D42"/>
  <c r="D41"/>
  <c r="D40"/>
  <c r="D39"/>
  <c r="D38"/>
  <c r="D37"/>
  <c r="D36"/>
  <c r="D35"/>
  <c r="D34"/>
  <c r="D33"/>
  <c r="D32"/>
  <c r="D31"/>
  <c r="D28"/>
  <c r="D29"/>
  <c r="D30"/>
  <c r="D27"/>
  <c r="D26"/>
  <c r="D25"/>
  <c r="D24"/>
  <c r="D23"/>
  <c r="D22"/>
  <c r="D21"/>
  <c r="D20"/>
  <c r="D15"/>
  <c r="D16"/>
  <c r="D18"/>
  <c r="D14"/>
  <c r="D13"/>
  <c r="C17" i="3"/>
  <c r="C18"/>
  <c r="C16"/>
  <c r="C15"/>
  <c r="B15"/>
  <c r="C14"/>
  <c r="B14"/>
  <c r="C13"/>
  <c r="B13"/>
  <c r="C12"/>
  <c r="B12"/>
  <c r="C11"/>
  <c r="B11"/>
  <c r="C10"/>
  <c r="B10"/>
  <c r="C9"/>
  <c r="B9"/>
  <c r="C8"/>
</calcChain>
</file>

<file path=xl/sharedStrings.xml><?xml version="1.0" encoding="utf-8"?>
<sst xmlns="http://schemas.openxmlformats.org/spreadsheetml/2006/main" count="398" uniqueCount="176">
  <si>
    <t>Opis</t>
  </si>
  <si>
    <t>Wartość</t>
  </si>
  <si>
    <t>ROBOTY PRZYGOTOWAWCZE</t>
  </si>
  <si>
    <t>km</t>
  </si>
  <si>
    <t>m2</t>
  </si>
  <si>
    <t>m</t>
  </si>
  <si>
    <t>ROBOTY ZIEMNE</t>
  </si>
  <si>
    <t>ODWODNIENIE</t>
  </si>
  <si>
    <t>Podłoża pod kanały i obiekty z materiałów sypkich grub. 20 cm</t>
  </si>
  <si>
    <t>Studnie rewizyjne z kręgów betonowych, wykony- wane w gotowym wykopie, o średnicy kręgów 1000 mm i głębokości studni do 3 m</t>
  </si>
  <si>
    <t>Kanały z rur PVC łączonych na wcisk o śr. wew. 400 mm</t>
  </si>
  <si>
    <t>szt</t>
  </si>
  <si>
    <t>Ilość</t>
  </si>
  <si>
    <t>Oczyszczenie mechaniczne nawierzchni drogowych bitumicznych-oczyszczenie warstwy wiążącej i pod­budowy</t>
  </si>
  <si>
    <t>Podbudowa z kruszywa łamanego 0/63, grubość warstwy po zagęszczeniu 25 cm - zjazdy</t>
  </si>
  <si>
    <t>Warstwa górna podbudowy z kruszyw łamanych 0/ 31.5 gr. 15 cm -chodnik</t>
  </si>
  <si>
    <t>Podbudowy z mieszanek mineralno-bitumicznych asfaltowych gr. = 7 cm - poszerzenie jezdni</t>
  </si>
  <si>
    <t>Grunt stabilizowanny spoiwem hydraulicznym - war- stwa gr. 15 cm o Rm=1,5MPa - chodnik</t>
  </si>
  <si>
    <t>Grunt stabilizowanny spoiwem hydraulicznym - war- stwa gr. 25 cm o Rm=2,5MPa - zjazdy</t>
  </si>
  <si>
    <t>Warstwa mrozoochronna z gruntu stabilizowanego spoiwem hydraulicznym - warstwa grubości 22 cm -poszerzenie jezdni</t>
  </si>
  <si>
    <t>Warstwa ulepszonego podłoża z gruntu stabilizowa- nogo spoiwem hydraulicznym - warstwa gr. 25 cm -poszerzenie jezdni</t>
  </si>
  <si>
    <t>NAWIERZCHNIE</t>
  </si>
  <si>
    <t>Zjazdy z kostki brukowej betonowej czerwonej gru- bości 8 cm na podsypce cementowo-piaskowej z wypełnieniem spoin piaskiem</t>
  </si>
  <si>
    <t>Chodniki z kostki brukowej betonowej grubości 8 cm na podsypce cementowo-piaskowej z wypełnie­niem spoin piaskiem</t>
  </si>
  <si>
    <t>Nawierzchnie z AC11S o grubości 4 cm (warstwa ścieralna)</t>
  </si>
  <si>
    <t>ROBOTY WYKOŃCZENIOWE</t>
  </si>
  <si>
    <t>Umocnienie skarp płytami chodnikowymi 50x50x7 cm na podsypce cementowe-piaskowej 1:4</t>
  </si>
  <si>
    <t>ELEMENTY ULIC</t>
  </si>
  <si>
    <t>Obrzeża betonowe o wymiarach 30x8 cm na pod- sypce cementowo-piaskowe 1:4, (spoiny wypełnio­ne zaprawą cementową) na lawie betonowej 24x10 cm z oporem 15x10 cm z betonu C12/15</t>
  </si>
  <si>
    <t>Lp</t>
  </si>
  <si>
    <t>Nr spec. techn.</t>
  </si>
  <si>
    <t>Jednostka</t>
  </si>
  <si>
    <t>Cena jednostkowa</t>
  </si>
  <si>
    <t>2d.1</t>
  </si>
  <si>
    <t xml:space="preserve"> D-01.01.01</t>
  </si>
  <si>
    <t xml:space="preserve"> D-01.02.02</t>
  </si>
  <si>
    <t>Usunięcie warstwy ziemi urodzajnej (humusu) o grubości do 15 cm wraz z odwiezieniem poza obręb robót</t>
  </si>
  <si>
    <t>m3</t>
  </si>
  <si>
    <t>3d.1</t>
  </si>
  <si>
    <t>D-01.02.04</t>
  </si>
  <si>
    <t>4d.1</t>
  </si>
  <si>
    <t>1d.2</t>
  </si>
  <si>
    <t>D-02.01.01</t>
  </si>
  <si>
    <t>Roboty ziemne wykonywane koparkami podsiębier- nymi o poj.łyżki 0.40 m3 w gr.kat.111-1V z trarnsp. urobku poza miejsce robót (w miejsce składowana) sam.samowyład.wykop pod poszerzenie jezdni,chodnik</t>
  </si>
  <si>
    <t>2d.2</t>
  </si>
  <si>
    <t>D-02.03.01</t>
  </si>
  <si>
    <t>3d.2</t>
  </si>
  <si>
    <t>Wykopy wąskoprzestrzenne umocnione o szer.do 2 m i głęb.do 3.0 m w gruncie suchym kat. IV z odeskowaniem wykopu oraz z transp.urobku poza miejsce robót (w miejsce składowana) ,</t>
  </si>
  <si>
    <t>1d.3</t>
  </si>
  <si>
    <t>D-03.02.01</t>
  </si>
  <si>
    <t>Kanały z rur PVC łączonych na wcisk o śr. zewn. 200 mm- przykanaliki</t>
  </si>
  <si>
    <t>1d.4</t>
  </si>
  <si>
    <t>3d.3</t>
  </si>
  <si>
    <t>4d.3</t>
  </si>
  <si>
    <t>Podstawa</t>
  </si>
  <si>
    <t>5d.4</t>
  </si>
  <si>
    <t>5d.3</t>
  </si>
  <si>
    <t>Studzienki ściekowe uliczne betonowe o śr.500 mm z osadnikiem bez syfonu z wpustem jezdniowym (z pierścieniem odciążającym)</t>
  </si>
  <si>
    <t>Różne elementy drobnowymiarowe o objętości do 1,5 m3 z betonu C30/37 dozbrajane prętami stalo-wymiosadnik przed wlotem do rowu krytego</t>
  </si>
  <si>
    <t>PODBUDOWY</t>
  </si>
  <si>
    <t xml:space="preserve"> D-04.01.01</t>
  </si>
  <si>
    <t xml:space="preserve">Koryta wykonywane mechanicznie gł. 30 cm x 1.5 = 45 cm w gruncie kat. II-VI -zjazdy -wraz z odwozem urobku w miejsce składowania </t>
  </si>
  <si>
    <t>D-04.01.01</t>
  </si>
  <si>
    <t>Profilowanie i zagęszczanie podłoża wykonywane mechanicznie w gruncie kat. II-IV pod warstwy konstrukcyjne</t>
  </si>
  <si>
    <t>Oczyszczenie mechaniczne nawierzchni drogowych nieulepszonych-oczyszczenie podbudowy z kruszy­wa</t>
  </si>
  <si>
    <t xml:space="preserve"> D-04.03.01</t>
  </si>
  <si>
    <t>3d.4</t>
  </si>
  <si>
    <t>4d.4</t>
  </si>
  <si>
    <t>Skropienie emulsja asfaltową nawierzchni drogowych</t>
  </si>
  <si>
    <t xml:space="preserve"> D-04.04.02</t>
  </si>
  <si>
    <t>D-04.04.02b</t>
  </si>
  <si>
    <t>Podbudowa zasadnicza z mieszanki niezwiązanej kruszywem C50/30 -grubość warstwy 22 cm poszerzenie jezdni</t>
  </si>
  <si>
    <t>D-04.04.02</t>
  </si>
  <si>
    <t>D-04.07.01</t>
  </si>
  <si>
    <t xml:space="preserve"> D-04.05.00</t>
  </si>
  <si>
    <t xml:space="preserve"> D-05.03.23a</t>
  </si>
  <si>
    <t>5d.1</t>
  </si>
  <si>
    <t>5d.2</t>
  </si>
  <si>
    <t>D-05.02.01</t>
  </si>
  <si>
    <t xml:space="preserve">Nawierzchnie z tłucznia kamiennego - warstwa gór- na o gr. 15 cm -zjazdy za chodnikiem do granicy pasa drogowegoło grodzenia (dowiązanie wysokościowe) </t>
  </si>
  <si>
    <t>4d.2</t>
  </si>
  <si>
    <t>4d.5</t>
  </si>
  <si>
    <t>4d.6</t>
  </si>
  <si>
    <t>4d.7</t>
  </si>
  <si>
    <t>4d.8</t>
  </si>
  <si>
    <t>4d.9</t>
  </si>
  <si>
    <t>4d.10</t>
  </si>
  <si>
    <t>4d.11</t>
  </si>
  <si>
    <t>4d.12</t>
  </si>
  <si>
    <t>4d.13</t>
  </si>
  <si>
    <t>5d.5</t>
  </si>
  <si>
    <t>1d.1</t>
  </si>
  <si>
    <t>3d.5</t>
  </si>
  <si>
    <t>3d.6</t>
  </si>
  <si>
    <t>3d.7</t>
  </si>
  <si>
    <t>Nawierzchnie z AC16W o grubości  5 cm (warstwa wiązaca)</t>
  </si>
  <si>
    <t>D-05.03.05b</t>
  </si>
  <si>
    <t>D-05.03.05a</t>
  </si>
  <si>
    <t>Humusowanie skarp z obsianiem przy grubości warstwy humusu 5 cm.</t>
  </si>
  <si>
    <t>D-06.01.01</t>
  </si>
  <si>
    <t>6d.1</t>
  </si>
  <si>
    <t>6d.2</t>
  </si>
  <si>
    <t xml:space="preserve"> D-06.01.01</t>
  </si>
  <si>
    <t>URZADZENIA BEZPIECZEŃSTWA RUCHU</t>
  </si>
  <si>
    <t>7d.1</t>
  </si>
  <si>
    <t>8d.1</t>
  </si>
  <si>
    <t>8d.2</t>
  </si>
  <si>
    <t>D 08.01.01a</t>
  </si>
  <si>
    <t>Krawężniki drogowe 12x25cm na podsype cemen- towo - piaskowej 1:4 gr. 5 cm z wykonaniem ław be­tonowych z oporem z betonu C16/20- zakończenie zjazdu</t>
  </si>
  <si>
    <t>8d.3</t>
  </si>
  <si>
    <t xml:space="preserve"> D 08.03.01</t>
  </si>
  <si>
    <t>Poręcze ochronne  U-11a sztywne z pochwytem o wys. 1,1 m z rur o rozstawie słupków 2,0 m (ocynkowane+ malowane proszkowo (kolor biało- czerwony)</t>
  </si>
  <si>
    <t xml:space="preserve">WARTOŚĆ NETTO </t>
  </si>
  <si>
    <t xml:space="preserve">PODATEK VAT 23% </t>
  </si>
  <si>
    <t xml:space="preserve">WARTOŚĆ BRUTTO </t>
  </si>
  <si>
    <t>Krawężniki betonowe wystające o vyrniarach 15x30 cm z wykonaniem law betonowych z oporem z be­tonu C16/20 na podsypce cementowo-piaskowej 1: 4 gr 5 cm</t>
  </si>
  <si>
    <t>KNR 2-31 
0816-04</t>
  </si>
  <si>
    <t>KNNR 1 
011-01</t>
  </si>
  <si>
    <t>KNNR 1 
0111-01</t>
  </si>
  <si>
    <t>KNNR 6
0802-06</t>
  </si>
  <si>
    <t>KNNR 1
0202-06</t>
  </si>
  <si>
    <t>KNNR 1
0101-01</t>
  </si>
  <si>
    <t>KNNR 3
0102-03</t>
  </si>
  <si>
    <t>KNNR 4
1411-03</t>
  </si>
  <si>
    <t>KNNR 4
1408-03</t>
  </si>
  <si>
    <t>KNNR 4
1413-01</t>
  </si>
  <si>
    <t>KNNR 4
1308-06</t>
  </si>
  <si>
    <t>KNNR 4
1424-02</t>
  </si>
  <si>
    <t>KNNR 4
 1430-02-02</t>
  </si>
  <si>
    <t>Roboty pomiarowe przy liniowych robotach ziem-nych - trasa dróg w terenie równinnym wraz z inwentaryzacją powykonawczą oraz wyznaczeniem pasa drogowego na czas prowadzenia robót</t>
  </si>
  <si>
    <t>KNNR 6 
0101-03</t>
  </si>
  <si>
    <t>KNNR 6 
0103-03</t>
  </si>
  <si>
    <t>KNNR 6 
0105-04</t>
  </si>
  <si>
    <t>KNNR 6 
0105-06</t>
  </si>
  <si>
    <t>KNNR 6 
0105-07</t>
  </si>
  <si>
    <t>KNNR 6 
0113-03</t>
  </si>
  <si>
    <t>KNNR 6 
0113-06</t>
  </si>
  <si>
    <t>KNNR 6 
0110-02</t>
  </si>
  <si>
    <t>KNNR 6 
0111-04</t>
  </si>
  <si>
    <t>KNNR 6 
0111-02</t>
  </si>
  <si>
    <t>KNNR 6 
0502-03</t>
  </si>
  <si>
    <t>KNNR 6 
0204-06</t>
  </si>
  <si>
    <t>KNNR 6 
0308-02</t>
  </si>
  <si>
    <t>KNNR 6 
0309-02</t>
  </si>
  <si>
    <t>KNNR 1 
0507-01</t>
  </si>
  <si>
    <t>KNNR 1
0512-2</t>
  </si>
  <si>
    <t>D-0701-01</t>
  </si>
  <si>
    <t>KNNR 6
0701-01</t>
  </si>
  <si>
    <t>KNNR 6
0403-03</t>
  </si>
  <si>
    <t>KNNR 6
0404-05</t>
  </si>
  <si>
    <t>PRZEBUDOWA DROGI POWIATOWEJ NR 1286 R ANASTAZÓW - SKRZYSZÓW W KM 2+083-2+567,2+873-3+020, 3+294+3+521 POLEGAJĄCA NA BUDOWIE CHODNIKA DLA PIESZYCH WRAZ Z NIEBĘDNYMI URZĄDZENIAMI TECHNICZNYMI</t>
  </si>
  <si>
    <t>ODCINEK 1 W KM 2+083 - 2+185</t>
  </si>
  <si>
    <t>Ręczne rozebranie nawierzchni z kostki betonowej na podsypce piaskowej  wraz z wywiezieniem materiału poza obręb robót</t>
  </si>
  <si>
    <t xml:space="preserve">Rozebranie przepustów rurowych -rury, ścianki czołowe i ławy betonowe wraz z odwozem </t>
  </si>
  <si>
    <t>Rozebranie przepustów rurowych - rury, ścianki czołowe i ławy betonowe wraz z odwozem</t>
  </si>
  <si>
    <t>Różne elementy drobnowymiarowe o objętości do 1,5 m3 z betonu C30/37 dozbrajane prętami stalo-wymi osadnik przed wlotem do rowu krytego</t>
  </si>
  <si>
    <t>Oczyszczenie mechaniczne nawierzchni drogowych bitumicznych-oczyszczenie warstwy wiążącej i podbudowy</t>
  </si>
  <si>
    <t>Grunt stabilizowany spoiwem hydraulicznym - war- stwa gr. 15 cm o Rm=1,5MPa - chodnik</t>
  </si>
  <si>
    <t>Grunt stabilizowany spoiwem hydraulicznym - war- stwa gr. 25 cm o Rm=2,5MPa - zjazdy</t>
  </si>
  <si>
    <t>Warstwa ulepszonego podłoża z gruntu stabilizowanego spoiwem hydraulicznym - warstwa gr. 25 cm -poszerzenie jezdni</t>
  </si>
  <si>
    <t>Chodniki z kostki brukowej betonowej grubości 8 cm na podsypce cementowo-piaskowej z wypełnieniem spoin piaskiem</t>
  </si>
  <si>
    <t>Formowanie i zagęszczanie nasypów o wysokości do 3,0 m, grunt kat. 1-11 wraz z zakupem i dostarczeniem gruntu w miejsce wbudowania</t>
  </si>
  <si>
    <t>Formowanie i zagęszczanie nasypów o wysokości do 3,0 m, grunt kat. I-II wraz z zakupem i dostarczeniem gruntu w miejsce wbudowania</t>
  </si>
  <si>
    <t>Oczyszczenie mechaniczne nawierzchni drogowych nieulepszonych-oczyszczenie podbudowy z kruszywa</t>
  </si>
  <si>
    <t>1d.5</t>
  </si>
  <si>
    <t xml:space="preserve">Rozebranie przepustów rurowych -rury fi 50 wraz z odwozem </t>
  </si>
  <si>
    <t>Ręczne rozebranie nawierzchni z kostki betonowej na podsypce piaskowej w wraz z wywiezieniem materiału poza obręb robót.(Kostka własność inwestora)</t>
  </si>
  <si>
    <t>TABELA ELEMENTÓW</t>
  </si>
  <si>
    <t>PRZEMIAR ROBÓT</t>
  </si>
  <si>
    <t>PRZEBUDOWA DROGI POWIATOWEJ NR 1286 R ANASTAZÓW - SKRZYSZÓW W KM 2+083-2+567,2+873-3+020, 3+294+3+521 POLEGAJĄCA NA BUDOWIE CHODNIKA DLA PIESZYCH WRAZ Z NIEZBĘDNYMI URZĄDZENIAMI TECHNICZNYMI</t>
  </si>
  <si>
    <t>KNNR 6 0802-0410</t>
  </si>
  <si>
    <t xml:space="preserve"> D-01.02.02 </t>
  </si>
  <si>
    <t>1d.6</t>
  </si>
  <si>
    <t>Mechaniczne rozebranie nawierzchni z mas mineralno-bitumicznych o grubości 6x2=12cm wraz z odwozem w miejsce składowania</t>
  </si>
  <si>
    <t>Załącznik nr 2</t>
  </si>
  <si>
    <t>KOSZTORYS OFEERTOWY - ZADANIE NR 2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</si>
</sst>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_-* #,##0.00\ [$zł-415]_-;\-* #,##0.00\ [$zł-415]_-;_-* &quot;-&quot;??\ [$zł-415]_-;_-@_-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4" fontId="1" fillId="2" borderId="3" xfId="0" applyNumberFormat="1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4" xfId="0" applyBorder="1"/>
    <xf numFmtId="0" fontId="0" fillId="0" borderId="3" xfId="0" applyBorder="1" applyAlignment="1">
      <alignment horizontal="right" vertical="center"/>
    </xf>
    <xf numFmtId="0" fontId="0" fillId="0" borderId="6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vertical="center" wrapText="1"/>
    </xf>
    <xf numFmtId="164" fontId="0" fillId="0" borderId="8" xfId="0" applyNumberFormat="1" applyFont="1" applyFill="1" applyBorder="1" applyAlignment="1">
      <alignment vertical="center" wrapText="1"/>
    </xf>
    <xf numFmtId="164" fontId="0" fillId="0" borderId="10" xfId="0" applyNumberForma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164" fontId="0" fillId="0" borderId="1" xfId="0" applyNumberFormat="1" applyBorder="1"/>
    <xf numFmtId="0" fontId="2" fillId="0" borderId="0" xfId="0" applyFont="1" applyAlignment="1">
      <alignment horizontal="center" wrapText="1"/>
    </xf>
    <xf numFmtId="165" fontId="0" fillId="0" borderId="18" xfId="0" applyNumberFormat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165" fontId="0" fillId="0" borderId="15" xfId="0" applyNumberFormat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164" fontId="1" fillId="2" borderId="25" xfId="0" applyNumberFormat="1" applyFont="1" applyFill="1" applyBorder="1" applyAlignment="1">
      <alignment horizontal="center" vertical="center" wrapText="1"/>
    </xf>
    <xf numFmtId="165" fontId="1" fillId="2" borderId="21" xfId="0" applyNumberFormat="1" applyFont="1" applyFill="1" applyBorder="1" applyAlignment="1">
      <alignment horizontal="center" vertical="center" wrapText="1"/>
    </xf>
    <xf numFmtId="164" fontId="1" fillId="2" borderId="22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3" borderId="4" xfId="0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4" fontId="0" fillId="3" borderId="8" xfId="0" applyNumberFormat="1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4"/>
  <sheetViews>
    <sheetView view="pageBreakPreview" zoomScale="60" zoomScaleNormal="100" workbookViewId="0">
      <selection activeCell="A7" sqref="A7:H7"/>
    </sheetView>
  </sheetViews>
  <sheetFormatPr defaultRowHeight="15"/>
  <cols>
    <col min="3" max="4" width="14" customWidth="1"/>
    <col min="5" max="5" width="45.140625" customWidth="1"/>
  </cols>
  <sheetData>
    <row r="1" spans="1:9">
      <c r="G1" t="s">
        <v>174</v>
      </c>
    </row>
    <row r="2" spans="1:9" ht="21">
      <c r="C2" s="57" t="s">
        <v>168</v>
      </c>
      <c r="D2" s="57"/>
      <c r="E2" s="57"/>
      <c r="F2" s="57"/>
    </row>
    <row r="4" spans="1:9" ht="15" customHeight="1">
      <c r="A4" s="58" t="s">
        <v>169</v>
      </c>
      <c r="B4" s="58"/>
      <c r="C4" s="58"/>
      <c r="D4" s="58"/>
      <c r="E4" s="58"/>
      <c r="F4" s="58"/>
      <c r="G4" s="58"/>
      <c r="H4" s="58"/>
    </row>
    <row r="5" spans="1:9" ht="15" customHeight="1">
      <c r="A5" s="58"/>
      <c r="B5" s="58"/>
      <c r="C5" s="58"/>
      <c r="D5" s="58"/>
      <c r="E5" s="58"/>
      <c r="F5" s="58"/>
      <c r="G5" s="58"/>
      <c r="H5" s="58"/>
    </row>
    <row r="6" spans="1:9" ht="15.75">
      <c r="A6" s="34"/>
      <c r="B6" s="34"/>
      <c r="C6" s="34"/>
      <c r="D6" s="34"/>
      <c r="E6" s="34"/>
      <c r="F6" s="34"/>
      <c r="G6" s="34"/>
      <c r="H6" s="34"/>
    </row>
    <row r="7" spans="1:9" ht="15.75" customHeight="1">
      <c r="A7" s="58" t="s">
        <v>151</v>
      </c>
      <c r="B7" s="58"/>
      <c r="C7" s="58"/>
      <c r="D7" s="58"/>
      <c r="E7" s="58"/>
      <c r="F7" s="58"/>
      <c r="G7" s="58"/>
      <c r="H7" s="58"/>
    </row>
    <row r="9" spans="1:9" ht="15.75" thickBot="1"/>
    <row r="10" spans="1:9" ht="15" customHeight="1">
      <c r="B10" s="59" t="s">
        <v>29</v>
      </c>
      <c r="C10" s="62" t="s">
        <v>30</v>
      </c>
      <c r="D10" s="62" t="s">
        <v>54</v>
      </c>
      <c r="E10" s="62" t="s">
        <v>0</v>
      </c>
      <c r="F10" s="62" t="s">
        <v>31</v>
      </c>
      <c r="G10" s="65" t="s">
        <v>12</v>
      </c>
      <c r="H10" s="68"/>
      <c r="I10" s="1"/>
    </row>
    <row r="11" spans="1:9" ht="15.75" customHeight="1">
      <c r="B11" s="60"/>
      <c r="C11" s="63"/>
      <c r="D11" s="63"/>
      <c r="E11" s="63"/>
      <c r="F11" s="63"/>
      <c r="G11" s="66"/>
      <c r="H11" s="68"/>
      <c r="I11" s="1"/>
    </row>
    <row r="12" spans="1:9" ht="15" customHeight="1">
      <c r="B12" s="60"/>
      <c r="C12" s="63"/>
      <c r="D12" s="63"/>
      <c r="E12" s="63"/>
      <c r="F12" s="63"/>
      <c r="G12" s="66"/>
      <c r="H12" s="68"/>
      <c r="I12" s="1"/>
    </row>
    <row r="13" spans="1:9" ht="15.75" thickBot="1">
      <c r="B13" s="61"/>
      <c r="C13" s="64"/>
      <c r="D13" s="64"/>
      <c r="E13" s="64"/>
      <c r="F13" s="64"/>
      <c r="G13" s="67"/>
      <c r="H13" s="68"/>
      <c r="I13" s="1"/>
    </row>
    <row r="14" spans="1:9" ht="15.75" thickBot="1">
      <c r="B14" s="14">
        <v>1</v>
      </c>
      <c r="C14" s="15"/>
      <c r="D14" s="15">
        <v>45110000</v>
      </c>
      <c r="E14" s="15" t="s">
        <v>2</v>
      </c>
      <c r="F14" s="15"/>
      <c r="G14" s="16"/>
      <c r="H14" s="1"/>
      <c r="I14" s="1"/>
    </row>
    <row r="15" spans="1:9" ht="58.5" customHeight="1">
      <c r="B15" s="42" t="s">
        <v>91</v>
      </c>
      <c r="C15" s="43" t="s">
        <v>34</v>
      </c>
      <c r="D15" s="43" t="s">
        <v>118</v>
      </c>
      <c r="E15" s="43" t="s">
        <v>129</v>
      </c>
      <c r="F15" s="43" t="s">
        <v>3</v>
      </c>
      <c r="G15" s="44">
        <f>102/1000</f>
        <v>0.10199999999999999</v>
      </c>
      <c r="H15" s="1"/>
      <c r="I15" s="1"/>
    </row>
    <row r="16" spans="1:9" ht="45">
      <c r="B16" s="3" t="s">
        <v>41</v>
      </c>
      <c r="C16" s="2" t="s">
        <v>35</v>
      </c>
      <c r="D16" s="2" t="s">
        <v>117</v>
      </c>
      <c r="E16" s="2" t="s">
        <v>36</v>
      </c>
      <c r="F16" s="2" t="s">
        <v>37</v>
      </c>
      <c r="G16" s="4">
        <f>461*0.15</f>
        <v>69.149999999999991</v>
      </c>
      <c r="H16" s="1"/>
      <c r="I16" s="1"/>
    </row>
    <row r="17" spans="2:9" ht="30">
      <c r="B17" s="3" t="s">
        <v>48</v>
      </c>
      <c r="C17" s="2" t="s">
        <v>39</v>
      </c>
      <c r="D17" s="2" t="s">
        <v>116</v>
      </c>
      <c r="E17" s="2" t="s">
        <v>153</v>
      </c>
      <c r="F17" s="2" t="s">
        <v>37</v>
      </c>
      <c r="G17" s="4">
        <f>2*0.25*4</f>
        <v>2</v>
      </c>
      <c r="H17" s="1"/>
      <c r="I17" s="1"/>
    </row>
    <row r="18" spans="2:9" ht="30">
      <c r="B18" s="3" t="s">
        <v>51</v>
      </c>
      <c r="C18" s="2" t="s">
        <v>39</v>
      </c>
      <c r="D18" s="2" t="s">
        <v>116</v>
      </c>
      <c r="E18" s="12" t="s">
        <v>165</v>
      </c>
      <c r="F18" s="12" t="s">
        <v>5</v>
      </c>
      <c r="G18" s="13">
        <f>5+6</f>
        <v>11</v>
      </c>
      <c r="H18" s="1"/>
      <c r="I18" s="1"/>
    </row>
    <row r="19" spans="2:9" ht="45">
      <c r="B19" s="3" t="s">
        <v>164</v>
      </c>
      <c r="C19" s="2" t="s">
        <v>39</v>
      </c>
      <c r="D19" s="2" t="s">
        <v>119</v>
      </c>
      <c r="E19" s="2" t="s">
        <v>152</v>
      </c>
      <c r="F19" s="2" t="s">
        <v>4</v>
      </c>
      <c r="G19" s="4">
        <v>11</v>
      </c>
      <c r="H19" s="1"/>
      <c r="I19" s="1"/>
    </row>
    <row r="20" spans="2:9" ht="45.75" thickBot="1">
      <c r="B20" s="5" t="s">
        <v>172</v>
      </c>
      <c r="C20" s="6" t="s">
        <v>171</v>
      </c>
      <c r="D20" s="6" t="s">
        <v>170</v>
      </c>
      <c r="E20" s="6" t="s">
        <v>173</v>
      </c>
      <c r="F20" s="6" t="s">
        <v>4</v>
      </c>
      <c r="G20" s="7">
        <f>((0.8+1.8+2.1+1)/3)*20+0.1*102</f>
        <v>48.2</v>
      </c>
      <c r="H20" s="41"/>
      <c r="I20" s="41"/>
    </row>
    <row r="21" spans="2:9" ht="15.75" thickBot="1">
      <c r="B21" s="45">
        <v>2</v>
      </c>
      <c r="C21" s="46"/>
      <c r="D21" s="46">
        <v>45110000</v>
      </c>
      <c r="E21" s="46" t="s">
        <v>6</v>
      </c>
      <c r="F21" s="46"/>
      <c r="G21" s="47"/>
      <c r="H21" s="1"/>
      <c r="I21" s="1"/>
    </row>
    <row r="22" spans="2:9" ht="75">
      <c r="B22" s="8" t="s">
        <v>33</v>
      </c>
      <c r="C22" s="9" t="s">
        <v>42</v>
      </c>
      <c r="D22" s="9" t="s">
        <v>120</v>
      </c>
      <c r="E22" s="9" t="s">
        <v>43</v>
      </c>
      <c r="F22" s="9" t="s">
        <v>37</v>
      </c>
      <c r="G22" s="10">
        <v>76.5</v>
      </c>
      <c r="H22" s="1"/>
      <c r="I22" s="1"/>
    </row>
    <row r="23" spans="2:9" ht="62.25" customHeight="1" thickBot="1">
      <c r="B23" s="11" t="s">
        <v>44</v>
      </c>
      <c r="C23" s="12" t="s">
        <v>45</v>
      </c>
      <c r="D23" s="12" t="s">
        <v>121</v>
      </c>
      <c r="E23" s="12" t="s">
        <v>161</v>
      </c>
      <c r="F23" s="12" t="s">
        <v>37</v>
      </c>
      <c r="G23" s="13">
        <f>209.8+20*0.5</f>
        <v>219.8</v>
      </c>
      <c r="H23" s="1"/>
      <c r="I23" s="1"/>
    </row>
    <row r="24" spans="2:9" ht="15.75" thickBot="1">
      <c r="B24" s="14">
        <v>3</v>
      </c>
      <c r="C24" s="15"/>
      <c r="D24" s="15">
        <v>45210000</v>
      </c>
      <c r="E24" s="15" t="s">
        <v>7</v>
      </c>
      <c r="F24" s="15"/>
      <c r="G24" s="16"/>
      <c r="H24" s="1"/>
      <c r="I24" s="1"/>
    </row>
    <row r="25" spans="2:9" ht="60">
      <c r="B25" s="8" t="s">
        <v>38</v>
      </c>
      <c r="C25" s="9" t="s">
        <v>49</v>
      </c>
      <c r="D25" s="9" t="s">
        <v>122</v>
      </c>
      <c r="E25" s="9" t="s">
        <v>47</v>
      </c>
      <c r="F25" s="9" t="s">
        <v>37</v>
      </c>
      <c r="G25" s="10">
        <v>81.099999999999994</v>
      </c>
      <c r="H25" s="1"/>
      <c r="I25" s="1"/>
    </row>
    <row r="26" spans="2:9" ht="30">
      <c r="B26" s="3" t="s">
        <v>46</v>
      </c>
      <c r="C26" s="2" t="s">
        <v>49</v>
      </c>
      <c r="D26" s="2" t="s">
        <v>123</v>
      </c>
      <c r="E26" s="2" t="s">
        <v>8</v>
      </c>
      <c r="F26" s="2" t="s">
        <v>37</v>
      </c>
      <c r="G26" s="4">
        <f>(15.3+27.5+19.9+26.8+16.4)*1*0.2+(1.5+1.7+1.4)*1*0.2</f>
        <v>22.1</v>
      </c>
      <c r="H26" s="1"/>
      <c r="I26" s="1"/>
    </row>
    <row r="27" spans="2:9" ht="30">
      <c r="B27" s="3" t="s">
        <v>52</v>
      </c>
      <c r="C27" s="2" t="s">
        <v>49</v>
      </c>
      <c r="D27" s="2" t="s">
        <v>124</v>
      </c>
      <c r="E27" s="2" t="s">
        <v>50</v>
      </c>
      <c r="F27" s="2" t="s">
        <v>5</v>
      </c>
      <c r="G27" s="4">
        <f>1.5+1.7+1.4</f>
        <v>4.5999999999999996</v>
      </c>
      <c r="H27" s="1"/>
      <c r="I27" s="1"/>
    </row>
    <row r="28" spans="2:9" ht="45">
      <c r="B28" s="3" t="s">
        <v>66</v>
      </c>
      <c r="C28" s="2" t="s">
        <v>49</v>
      </c>
      <c r="D28" s="2" t="s">
        <v>125</v>
      </c>
      <c r="E28" s="2" t="s">
        <v>9</v>
      </c>
      <c r="F28" s="2" t="s">
        <v>11</v>
      </c>
      <c r="G28" s="4">
        <v>5</v>
      </c>
      <c r="H28" s="1"/>
      <c r="I28" s="1"/>
    </row>
    <row r="29" spans="2:9" ht="30">
      <c r="B29" s="3" t="s">
        <v>92</v>
      </c>
      <c r="C29" s="2" t="s">
        <v>49</v>
      </c>
      <c r="D29" s="2" t="s">
        <v>126</v>
      </c>
      <c r="E29" s="2" t="s">
        <v>10</v>
      </c>
      <c r="F29" s="2" t="s">
        <v>5</v>
      </c>
      <c r="G29" s="4">
        <f>15.3+27.5+19.9+26.8+16.4</f>
        <v>105.9</v>
      </c>
      <c r="H29" s="1"/>
      <c r="I29" s="1"/>
    </row>
    <row r="30" spans="2:9" ht="45">
      <c r="B30" s="3" t="s">
        <v>93</v>
      </c>
      <c r="C30" s="2" t="s">
        <v>49</v>
      </c>
      <c r="D30" s="2" t="s">
        <v>127</v>
      </c>
      <c r="E30" s="2" t="s">
        <v>57</v>
      </c>
      <c r="F30" s="2" t="s">
        <v>11</v>
      </c>
      <c r="G30" s="4">
        <v>3</v>
      </c>
      <c r="H30" s="1"/>
      <c r="I30" s="1"/>
    </row>
    <row r="31" spans="2:9" ht="60.75" thickBot="1">
      <c r="B31" s="11" t="s">
        <v>94</v>
      </c>
      <c r="C31" s="12" t="s">
        <v>49</v>
      </c>
      <c r="D31" s="12" t="s">
        <v>128</v>
      </c>
      <c r="E31" s="12" t="s">
        <v>155</v>
      </c>
      <c r="F31" s="12" t="s">
        <v>37</v>
      </c>
      <c r="G31" s="13">
        <v>1</v>
      </c>
      <c r="H31" s="1"/>
      <c r="I31" s="1"/>
    </row>
    <row r="32" spans="2:9" ht="15" customHeight="1" thickBot="1">
      <c r="B32" s="14">
        <v>4</v>
      </c>
      <c r="C32" s="15"/>
      <c r="D32" s="15">
        <v>45230000</v>
      </c>
      <c r="E32" s="15" t="s">
        <v>59</v>
      </c>
      <c r="F32" s="15"/>
      <c r="G32" s="16"/>
      <c r="H32" s="1"/>
      <c r="I32" s="1"/>
    </row>
    <row r="33" spans="2:9" ht="66" customHeight="1">
      <c r="B33" s="8" t="s">
        <v>40</v>
      </c>
      <c r="C33" s="9" t="s">
        <v>60</v>
      </c>
      <c r="D33" s="9" t="s">
        <v>130</v>
      </c>
      <c r="E33" s="9" t="s">
        <v>61</v>
      </c>
      <c r="F33" s="9" t="s">
        <v>4</v>
      </c>
      <c r="G33" s="10">
        <f>(8+15)*1.1+20*1.43</f>
        <v>53.9</v>
      </c>
      <c r="H33" s="1"/>
      <c r="I33" s="1"/>
    </row>
    <row r="34" spans="2:9" ht="54.75" customHeight="1">
      <c r="B34" s="3" t="s">
        <v>80</v>
      </c>
      <c r="C34" s="2" t="s">
        <v>62</v>
      </c>
      <c r="D34" s="9" t="s">
        <v>131</v>
      </c>
      <c r="E34" s="2" t="s">
        <v>63</v>
      </c>
      <c r="F34" s="2" t="s">
        <v>4</v>
      </c>
      <c r="G34" s="4">
        <f>25+((4.7+81.5+2.5)*1.6)+20*1.43</f>
        <v>195.52</v>
      </c>
      <c r="H34" s="1"/>
      <c r="I34" s="1"/>
    </row>
    <row r="35" spans="2:9" ht="65.25" customHeight="1">
      <c r="B35" s="3" t="s">
        <v>53</v>
      </c>
      <c r="C35" s="2" t="s">
        <v>65</v>
      </c>
      <c r="D35" s="2" t="s">
        <v>132</v>
      </c>
      <c r="E35" s="2" t="s">
        <v>163</v>
      </c>
      <c r="F35" s="2" t="s">
        <v>4</v>
      </c>
      <c r="G35" s="4">
        <f>G39</f>
        <v>40.400000000000006</v>
      </c>
      <c r="H35" s="1"/>
      <c r="I35" s="1"/>
    </row>
    <row r="36" spans="2:9" ht="45">
      <c r="B36" s="3" t="s">
        <v>67</v>
      </c>
      <c r="C36" s="2" t="s">
        <v>65</v>
      </c>
      <c r="D36" s="2" t="s">
        <v>133</v>
      </c>
      <c r="E36" s="2" t="s">
        <v>156</v>
      </c>
      <c r="F36" s="2" t="s">
        <v>4</v>
      </c>
      <c r="G36" s="4">
        <f>G41+G50</f>
        <v>90.9</v>
      </c>
      <c r="H36" s="1"/>
      <c r="I36" s="1"/>
    </row>
    <row r="37" spans="2:9" ht="30">
      <c r="B37" s="3" t="s">
        <v>81</v>
      </c>
      <c r="C37" s="2" t="s">
        <v>65</v>
      </c>
      <c r="D37" s="2" t="s">
        <v>134</v>
      </c>
      <c r="E37" s="2" t="s">
        <v>68</v>
      </c>
      <c r="F37" s="2" t="s">
        <v>4</v>
      </c>
      <c r="G37" s="4">
        <f>G41+G39+G50</f>
        <v>131.30000000000001</v>
      </c>
      <c r="H37" s="1"/>
      <c r="I37" s="1"/>
    </row>
    <row r="38" spans="2:9" ht="30">
      <c r="B38" s="3" t="s">
        <v>82</v>
      </c>
      <c r="C38" s="2" t="s">
        <v>69</v>
      </c>
      <c r="D38" s="2" t="s">
        <v>135</v>
      </c>
      <c r="E38" s="2" t="s">
        <v>14</v>
      </c>
      <c r="F38" s="2" t="s">
        <v>4</v>
      </c>
      <c r="G38" s="4">
        <f>8+15</f>
        <v>23</v>
      </c>
      <c r="H38" s="1"/>
      <c r="I38" s="1"/>
    </row>
    <row r="39" spans="2:9" ht="89.25" customHeight="1">
      <c r="B39" s="3" t="s">
        <v>83</v>
      </c>
      <c r="C39" s="2" t="s">
        <v>70</v>
      </c>
      <c r="D39" s="2" t="s">
        <v>135</v>
      </c>
      <c r="E39" s="2" t="s">
        <v>71</v>
      </c>
      <c r="F39" s="2" t="s">
        <v>4</v>
      </c>
      <c r="G39" s="4">
        <f>101*0.4</f>
        <v>40.400000000000006</v>
      </c>
      <c r="H39" s="1"/>
      <c r="I39" s="1"/>
    </row>
    <row r="40" spans="2:9" ht="30">
      <c r="B40" s="3" t="s">
        <v>84</v>
      </c>
      <c r="C40" s="2" t="s">
        <v>72</v>
      </c>
      <c r="D40" s="2" t="s">
        <v>136</v>
      </c>
      <c r="E40" s="2" t="s">
        <v>15</v>
      </c>
      <c r="F40" s="2" t="s">
        <v>4</v>
      </c>
      <c r="G40" s="4">
        <f>101*1.35+20*1.43</f>
        <v>164.95000000000002</v>
      </c>
      <c r="H40" s="1"/>
      <c r="I40" s="1"/>
    </row>
    <row r="41" spans="2:9" ht="45">
      <c r="B41" s="3" t="s">
        <v>85</v>
      </c>
      <c r="C41" s="2" t="s">
        <v>73</v>
      </c>
      <c r="D41" s="2" t="s">
        <v>137</v>
      </c>
      <c r="E41" s="2" t="s">
        <v>16</v>
      </c>
      <c r="F41" s="2" t="s">
        <v>4</v>
      </c>
      <c r="G41" s="4">
        <f>101*0.4</f>
        <v>40.400000000000006</v>
      </c>
      <c r="H41" s="1"/>
      <c r="I41" s="1"/>
    </row>
    <row r="42" spans="2:9" ht="30">
      <c r="B42" s="3" t="s">
        <v>86</v>
      </c>
      <c r="C42" s="2" t="s">
        <v>74</v>
      </c>
      <c r="D42" s="2" t="s">
        <v>138</v>
      </c>
      <c r="E42" s="2" t="s">
        <v>157</v>
      </c>
      <c r="F42" s="2" t="s">
        <v>4</v>
      </c>
      <c r="G42" s="4">
        <f>101*1.35</f>
        <v>136.35000000000002</v>
      </c>
      <c r="H42" s="1"/>
      <c r="I42" s="1"/>
    </row>
    <row r="43" spans="2:9" ht="30">
      <c r="B43" s="3" t="s">
        <v>87</v>
      </c>
      <c r="C43" s="2" t="s">
        <v>74</v>
      </c>
      <c r="D43" s="2" t="s">
        <v>139</v>
      </c>
      <c r="E43" s="2" t="s">
        <v>158</v>
      </c>
      <c r="F43" s="2" t="s">
        <v>4</v>
      </c>
      <c r="G43" s="4">
        <f>G38+20*1.43</f>
        <v>51.599999999999994</v>
      </c>
      <c r="H43" s="1"/>
      <c r="I43" s="1"/>
    </row>
    <row r="44" spans="2:9" ht="45">
      <c r="B44" s="3" t="s">
        <v>88</v>
      </c>
      <c r="C44" s="2" t="s">
        <v>74</v>
      </c>
      <c r="D44" s="2" t="s">
        <v>139</v>
      </c>
      <c r="E44" s="2" t="s">
        <v>19</v>
      </c>
      <c r="F44" s="2" t="s">
        <v>4</v>
      </c>
      <c r="G44" s="4">
        <f>0.95*101</f>
        <v>95.949999999999989</v>
      </c>
      <c r="H44" s="1"/>
      <c r="I44" s="1"/>
    </row>
    <row r="45" spans="2:9" ht="45.75" thickBot="1">
      <c r="B45" s="11" t="s">
        <v>89</v>
      </c>
      <c r="C45" s="12" t="s">
        <v>74</v>
      </c>
      <c r="D45" s="2" t="s">
        <v>139</v>
      </c>
      <c r="E45" s="12" t="s">
        <v>159</v>
      </c>
      <c r="F45" s="12" t="s">
        <v>4</v>
      </c>
      <c r="G45" s="13">
        <f>101*1.15</f>
        <v>116.14999999999999</v>
      </c>
      <c r="H45" s="1"/>
      <c r="I45" s="1"/>
    </row>
    <row r="46" spans="2:9" ht="15" customHeight="1" thickBot="1">
      <c r="B46" s="14">
        <v>5</v>
      </c>
      <c r="C46" s="15"/>
      <c r="D46" s="15">
        <v>45230000</v>
      </c>
      <c r="E46" s="15" t="s">
        <v>21</v>
      </c>
      <c r="F46" s="15"/>
      <c r="G46" s="16"/>
      <c r="H46" s="1"/>
      <c r="I46" s="1"/>
    </row>
    <row r="47" spans="2:9" ht="45">
      <c r="B47" s="8" t="s">
        <v>76</v>
      </c>
      <c r="C47" s="9" t="s">
        <v>75</v>
      </c>
      <c r="D47" s="2" t="s">
        <v>140</v>
      </c>
      <c r="E47" s="9" t="s">
        <v>22</v>
      </c>
      <c r="F47" s="9" t="s">
        <v>4</v>
      </c>
      <c r="G47" s="10">
        <f>23+20*1.43</f>
        <v>51.599999999999994</v>
      </c>
      <c r="H47" s="1"/>
      <c r="I47" s="1"/>
    </row>
    <row r="48" spans="2:9" ht="60">
      <c r="B48" s="3" t="s">
        <v>77</v>
      </c>
      <c r="C48" s="2" t="s">
        <v>78</v>
      </c>
      <c r="D48" s="2" t="s">
        <v>141</v>
      </c>
      <c r="E48" s="2" t="s">
        <v>79</v>
      </c>
      <c r="F48" s="2" t="s">
        <v>4</v>
      </c>
      <c r="G48" s="4">
        <f>10</f>
        <v>10</v>
      </c>
      <c r="H48" s="1"/>
      <c r="I48" s="1"/>
    </row>
    <row r="49" spans="2:9" ht="45">
      <c r="B49" s="3" t="s">
        <v>56</v>
      </c>
      <c r="C49" s="2" t="s">
        <v>75</v>
      </c>
      <c r="D49" s="2" t="s">
        <v>140</v>
      </c>
      <c r="E49" s="2" t="s">
        <v>160</v>
      </c>
      <c r="F49" s="2" t="s">
        <v>4</v>
      </c>
      <c r="G49" s="4">
        <f>(4.7+81.5+2.5)*1.5</f>
        <v>133.05000000000001</v>
      </c>
      <c r="H49" s="1"/>
      <c r="I49" s="1"/>
    </row>
    <row r="50" spans="2:9" ht="30">
      <c r="B50" s="3" t="s">
        <v>55</v>
      </c>
      <c r="C50" s="2" t="s">
        <v>96</v>
      </c>
      <c r="D50" s="2" t="s">
        <v>142</v>
      </c>
      <c r="E50" s="2" t="s">
        <v>95</v>
      </c>
      <c r="F50" s="2" t="s">
        <v>4</v>
      </c>
      <c r="G50" s="4">
        <f>101*0.5</f>
        <v>50.5</v>
      </c>
      <c r="H50" s="1"/>
      <c r="I50" s="1"/>
    </row>
    <row r="51" spans="2:9" ht="30.75" thickBot="1">
      <c r="B51" s="11" t="s">
        <v>90</v>
      </c>
      <c r="C51" s="12" t="s">
        <v>97</v>
      </c>
      <c r="D51" s="2" t="s">
        <v>143</v>
      </c>
      <c r="E51" s="12" t="s">
        <v>24</v>
      </c>
      <c r="F51" s="12" t="s">
        <v>4</v>
      </c>
      <c r="G51" s="13">
        <f>101*0.5</f>
        <v>50.5</v>
      </c>
      <c r="H51" s="1"/>
      <c r="I51" s="1"/>
    </row>
    <row r="52" spans="2:9" ht="15.75" thickBot="1">
      <c r="B52" s="14">
        <v>6</v>
      </c>
      <c r="C52" s="15"/>
      <c r="D52" s="15">
        <v>45230000</v>
      </c>
      <c r="E52" s="15" t="s">
        <v>25</v>
      </c>
      <c r="F52" s="15"/>
      <c r="G52" s="16"/>
      <c r="H52" s="1"/>
      <c r="I52" s="1"/>
    </row>
    <row r="53" spans="2:9" ht="30">
      <c r="B53" s="8" t="s">
        <v>100</v>
      </c>
      <c r="C53" s="9" t="s">
        <v>99</v>
      </c>
      <c r="D53" s="2" t="s">
        <v>144</v>
      </c>
      <c r="E53" s="9" t="s">
        <v>98</v>
      </c>
      <c r="F53" s="9" t="s">
        <v>4</v>
      </c>
      <c r="G53" s="10">
        <f>197.7+20*1</f>
        <v>217.7</v>
      </c>
      <c r="H53" s="1"/>
      <c r="I53" s="1"/>
    </row>
    <row r="54" spans="2:9" ht="56.25" customHeight="1" thickBot="1">
      <c r="B54" s="11" t="s">
        <v>101</v>
      </c>
      <c r="C54" s="12" t="s">
        <v>102</v>
      </c>
      <c r="D54" s="12" t="s">
        <v>145</v>
      </c>
      <c r="E54" s="12" t="s">
        <v>26</v>
      </c>
      <c r="F54" s="12" t="s">
        <v>4</v>
      </c>
      <c r="G54" s="13">
        <v>1.5</v>
      </c>
      <c r="H54" s="1"/>
      <c r="I54" s="1"/>
    </row>
    <row r="55" spans="2:9" ht="15.75" thickBot="1">
      <c r="B55" s="14">
        <v>7</v>
      </c>
      <c r="C55" s="15"/>
      <c r="D55" s="15">
        <v>45230000</v>
      </c>
      <c r="E55" s="15" t="s">
        <v>103</v>
      </c>
      <c r="F55" s="15"/>
      <c r="G55" s="16"/>
      <c r="H55" s="1"/>
      <c r="I55" s="1"/>
    </row>
    <row r="56" spans="2:9" ht="60.75" thickBot="1">
      <c r="B56" s="8" t="s">
        <v>104</v>
      </c>
      <c r="C56" s="9" t="s">
        <v>146</v>
      </c>
      <c r="D56" s="9" t="s">
        <v>147</v>
      </c>
      <c r="E56" s="9" t="s">
        <v>111</v>
      </c>
      <c r="F56" s="9" t="s">
        <v>5</v>
      </c>
      <c r="G56" s="10">
        <v>2</v>
      </c>
      <c r="H56" s="1"/>
      <c r="I56" s="1"/>
    </row>
    <row r="57" spans="2:9" ht="15.75" thickBot="1">
      <c r="B57" s="14">
        <v>8</v>
      </c>
      <c r="C57" s="15"/>
      <c r="D57" s="15">
        <v>45230000</v>
      </c>
      <c r="E57" s="15" t="s">
        <v>27</v>
      </c>
      <c r="F57" s="15"/>
      <c r="G57" s="16"/>
      <c r="H57" s="1"/>
      <c r="I57" s="1"/>
    </row>
    <row r="58" spans="2:9" ht="60">
      <c r="B58" s="3" t="s">
        <v>105</v>
      </c>
      <c r="C58" s="2" t="s">
        <v>107</v>
      </c>
      <c r="D58" s="2" t="s">
        <v>148</v>
      </c>
      <c r="E58" s="2" t="s">
        <v>115</v>
      </c>
      <c r="F58" s="2" t="s">
        <v>5</v>
      </c>
      <c r="G58" s="4">
        <f>101+21</f>
        <v>122</v>
      </c>
      <c r="H58" s="1"/>
      <c r="I58" s="1"/>
    </row>
    <row r="59" spans="2:9" ht="60">
      <c r="B59" s="3" t="s">
        <v>106</v>
      </c>
      <c r="C59" s="2" t="s">
        <v>107</v>
      </c>
      <c r="D59" s="2" t="s">
        <v>148</v>
      </c>
      <c r="E59" s="2" t="s">
        <v>108</v>
      </c>
      <c r="F59" s="2" t="s">
        <v>5</v>
      </c>
      <c r="G59" s="4">
        <v>9.5</v>
      </c>
      <c r="H59" s="1"/>
      <c r="I59" s="1"/>
    </row>
    <row r="60" spans="2:9" ht="75.75" thickBot="1">
      <c r="B60" s="5" t="s">
        <v>109</v>
      </c>
      <c r="C60" s="6" t="s">
        <v>110</v>
      </c>
      <c r="D60" s="6" t="s">
        <v>149</v>
      </c>
      <c r="E60" s="6" t="s">
        <v>28</v>
      </c>
      <c r="F60" s="6" t="s">
        <v>5</v>
      </c>
      <c r="G60" s="7">
        <f>91.5+20</f>
        <v>111.5</v>
      </c>
      <c r="H60" s="1"/>
      <c r="I60" s="1"/>
    </row>
    <row r="61" spans="2:9">
      <c r="B61" s="1"/>
      <c r="C61" s="1"/>
      <c r="D61" s="1"/>
      <c r="E61" s="1"/>
      <c r="F61" s="1"/>
      <c r="G61" s="1"/>
      <c r="H61" s="1"/>
      <c r="I61" s="1"/>
    </row>
    <row r="62" spans="2:9">
      <c r="B62" s="1"/>
      <c r="C62" s="1"/>
      <c r="D62" s="1"/>
      <c r="E62" s="1"/>
      <c r="F62" s="1"/>
      <c r="G62" s="1"/>
      <c r="H62" s="1"/>
      <c r="I62" s="1"/>
    </row>
    <row r="63" spans="2:9">
      <c r="B63" s="1"/>
      <c r="C63" s="1"/>
      <c r="D63" s="1"/>
      <c r="E63" s="1"/>
      <c r="F63" s="1"/>
      <c r="G63" s="1"/>
      <c r="H63" s="1"/>
      <c r="I63" s="1"/>
    </row>
    <row r="64" spans="2:9">
      <c r="B64" s="1"/>
      <c r="C64" s="1"/>
      <c r="D64" s="1"/>
      <c r="E64" s="1"/>
      <c r="F64" s="1"/>
      <c r="G64" s="1"/>
      <c r="H64" s="1"/>
      <c r="I64" s="1"/>
    </row>
    <row r="65" spans="2:9">
      <c r="B65" s="1"/>
      <c r="C65" s="1"/>
      <c r="D65" s="1"/>
      <c r="E65" s="1"/>
      <c r="F65" s="1"/>
      <c r="G65" s="1"/>
      <c r="H65" s="1"/>
      <c r="I65" s="1"/>
    </row>
    <row r="66" spans="2:9">
      <c r="B66" s="1"/>
      <c r="C66" s="1"/>
      <c r="D66" s="1"/>
      <c r="E66" s="1"/>
      <c r="F66" s="1"/>
      <c r="G66" s="1"/>
      <c r="H66" s="1"/>
      <c r="I66" s="1"/>
    </row>
    <row r="67" spans="2:9">
      <c r="B67" s="1"/>
      <c r="C67" s="1"/>
      <c r="D67" s="1"/>
      <c r="E67" s="1"/>
      <c r="F67" s="1"/>
      <c r="G67" s="1"/>
      <c r="H67" s="1"/>
      <c r="I67" s="1"/>
    </row>
    <row r="68" spans="2:9">
      <c r="B68" s="1"/>
      <c r="C68" s="1"/>
      <c r="D68" s="1"/>
      <c r="E68" s="1"/>
      <c r="F68" s="1"/>
      <c r="G68" s="1"/>
      <c r="H68" s="1"/>
      <c r="I68" s="1"/>
    </row>
    <row r="69" spans="2:9">
      <c r="B69" s="1"/>
      <c r="C69" s="1"/>
      <c r="D69" s="1"/>
      <c r="E69" s="1"/>
      <c r="F69" s="1"/>
      <c r="G69" s="1"/>
      <c r="H69" s="1"/>
      <c r="I69" s="1"/>
    </row>
    <row r="70" spans="2:9">
      <c r="B70" s="1"/>
      <c r="C70" s="1"/>
      <c r="D70" s="1"/>
      <c r="E70" s="1"/>
      <c r="F70" s="1"/>
      <c r="G70" s="1"/>
      <c r="H70" s="1"/>
      <c r="I70" s="1"/>
    </row>
    <row r="71" spans="2:9">
      <c r="B71" s="1"/>
      <c r="C71" s="1"/>
      <c r="D71" s="1"/>
      <c r="E71" s="1"/>
      <c r="F71" s="1"/>
      <c r="G71" s="1"/>
      <c r="H71" s="1"/>
      <c r="I71" s="1"/>
    </row>
    <row r="72" spans="2:9">
      <c r="B72" s="1"/>
      <c r="C72" s="1"/>
      <c r="D72" s="1"/>
      <c r="E72" s="1"/>
      <c r="F72" s="1"/>
      <c r="G72" s="1"/>
      <c r="H72" s="1"/>
      <c r="I72" s="1"/>
    </row>
    <row r="73" spans="2:9">
      <c r="B73" s="1"/>
      <c r="C73" s="1"/>
      <c r="D73" s="1"/>
      <c r="E73" s="1"/>
      <c r="F73" s="1"/>
      <c r="G73" s="1"/>
      <c r="H73" s="1"/>
      <c r="I73" s="1"/>
    </row>
    <row r="74" spans="2:9">
      <c r="B74" s="1"/>
      <c r="C74" s="1"/>
      <c r="D74" s="1"/>
      <c r="E74" s="1"/>
      <c r="F74" s="1"/>
      <c r="G74" s="1"/>
      <c r="H74" s="1"/>
      <c r="I74" s="1"/>
    </row>
    <row r="75" spans="2:9">
      <c r="B75" s="1"/>
      <c r="C75" s="1"/>
      <c r="D75" s="1"/>
      <c r="E75" s="1"/>
      <c r="F75" s="1"/>
      <c r="G75" s="1"/>
      <c r="H75" s="1"/>
      <c r="I75" s="1"/>
    </row>
    <row r="76" spans="2:9">
      <c r="B76" s="1"/>
      <c r="C76" s="1"/>
      <c r="D76" s="1"/>
      <c r="E76" s="1"/>
      <c r="F76" s="1"/>
      <c r="G76" s="1"/>
      <c r="H76" s="1"/>
      <c r="I76" s="1"/>
    </row>
    <row r="77" spans="2:9">
      <c r="B77" s="1"/>
      <c r="C77" s="1"/>
      <c r="D77" s="1"/>
      <c r="E77" s="1"/>
      <c r="F77" s="1"/>
      <c r="G77" s="1"/>
      <c r="H77" s="1"/>
      <c r="I77" s="1"/>
    </row>
    <row r="78" spans="2:9">
      <c r="B78" s="1"/>
      <c r="C78" s="1"/>
      <c r="D78" s="1"/>
      <c r="E78" s="1"/>
      <c r="F78" s="1"/>
      <c r="G78" s="1"/>
      <c r="H78" s="1"/>
      <c r="I78" s="1"/>
    </row>
    <row r="79" spans="2:9">
      <c r="B79" s="1"/>
      <c r="C79" s="1"/>
      <c r="D79" s="1"/>
      <c r="E79" s="1"/>
      <c r="F79" s="1"/>
      <c r="G79" s="1"/>
      <c r="H79" s="1"/>
      <c r="I79" s="1"/>
    </row>
    <row r="80" spans="2:9">
      <c r="B80" s="1"/>
      <c r="C80" s="1"/>
      <c r="D80" s="1"/>
      <c r="E80" s="1"/>
      <c r="F80" s="1"/>
      <c r="G80" s="1"/>
      <c r="H80" s="1"/>
      <c r="I80" s="1"/>
    </row>
    <row r="81" spans="2:9">
      <c r="B81" s="1"/>
      <c r="C81" s="1"/>
      <c r="D81" s="1"/>
      <c r="E81" s="1"/>
      <c r="F81" s="1"/>
      <c r="G81" s="1"/>
      <c r="H81" s="1"/>
      <c r="I81" s="1"/>
    </row>
    <row r="82" spans="2:9">
      <c r="B82" s="1"/>
      <c r="C82" s="1"/>
      <c r="D82" s="1"/>
      <c r="E82" s="1"/>
      <c r="F82" s="1"/>
      <c r="G82" s="1"/>
      <c r="H82" s="1"/>
      <c r="I82" s="1"/>
    </row>
    <row r="83" spans="2:9">
      <c r="B83" s="1"/>
      <c r="C83" s="1"/>
      <c r="D83" s="1"/>
      <c r="E83" s="1"/>
      <c r="F83" s="1"/>
      <c r="G83" s="1"/>
      <c r="H83" s="1"/>
      <c r="I83" s="1"/>
    </row>
    <row r="84" spans="2:9">
      <c r="B84" s="1"/>
      <c r="C84" s="1"/>
      <c r="D84" s="1"/>
      <c r="E84" s="1"/>
      <c r="F84" s="1"/>
      <c r="G84" s="1"/>
      <c r="H84" s="1"/>
      <c r="I84" s="1"/>
    </row>
    <row r="85" spans="2:9">
      <c r="B85" s="1"/>
      <c r="C85" s="1"/>
      <c r="D85" s="1"/>
      <c r="E85" s="1"/>
      <c r="F85" s="1"/>
      <c r="G85" s="1"/>
      <c r="H85" s="1"/>
      <c r="I85" s="1"/>
    </row>
    <row r="86" spans="2:9">
      <c r="B86" s="1"/>
      <c r="C86" s="1"/>
      <c r="D86" s="1"/>
      <c r="E86" s="1"/>
      <c r="F86" s="1"/>
      <c r="G86" s="1"/>
      <c r="H86" s="1"/>
      <c r="I86" s="1"/>
    </row>
    <row r="87" spans="2:9">
      <c r="B87" s="1"/>
      <c r="C87" s="1"/>
      <c r="D87" s="1"/>
      <c r="E87" s="1"/>
      <c r="F87" s="1"/>
      <c r="G87" s="1"/>
      <c r="H87" s="1"/>
      <c r="I87" s="1"/>
    </row>
    <row r="88" spans="2:9">
      <c r="B88" s="1"/>
      <c r="C88" s="1"/>
      <c r="D88" s="1"/>
      <c r="E88" s="1"/>
      <c r="F88" s="1"/>
      <c r="G88" s="1"/>
      <c r="H88" s="1"/>
      <c r="I88" s="1"/>
    </row>
    <row r="89" spans="2:9">
      <c r="B89" s="1"/>
      <c r="C89" s="1"/>
      <c r="D89" s="1"/>
      <c r="E89" s="1"/>
      <c r="F89" s="1"/>
      <c r="G89" s="1"/>
      <c r="H89" s="1"/>
      <c r="I89" s="1"/>
    </row>
    <row r="90" spans="2:9">
      <c r="B90" s="1"/>
      <c r="C90" s="1"/>
      <c r="D90" s="1"/>
      <c r="E90" s="1"/>
      <c r="F90" s="1"/>
      <c r="G90" s="1"/>
      <c r="H90" s="1"/>
      <c r="I90" s="1"/>
    </row>
    <row r="91" spans="2:9">
      <c r="B91" s="1"/>
      <c r="C91" s="1"/>
      <c r="D91" s="1"/>
      <c r="E91" s="1"/>
      <c r="F91" s="1"/>
      <c r="G91" s="1"/>
      <c r="H91" s="1"/>
      <c r="I91" s="1"/>
    </row>
    <row r="92" spans="2:9">
      <c r="B92" s="1"/>
      <c r="C92" s="1"/>
      <c r="D92" s="1"/>
      <c r="E92" s="1"/>
      <c r="F92" s="1"/>
      <c r="G92" s="1"/>
      <c r="H92" s="1"/>
      <c r="I92" s="1"/>
    </row>
    <row r="93" spans="2:9">
      <c r="B93" s="1"/>
      <c r="C93" s="1"/>
      <c r="D93" s="1"/>
      <c r="E93" s="1"/>
      <c r="F93" s="1"/>
      <c r="G93" s="1"/>
      <c r="H93" s="1"/>
      <c r="I93" s="1"/>
    </row>
    <row r="94" spans="2:9">
      <c r="B94" s="1"/>
      <c r="C94" s="1"/>
      <c r="D94" s="1"/>
      <c r="E94" s="1"/>
      <c r="F94" s="1"/>
      <c r="G94" s="1"/>
      <c r="H94" s="1"/>
      <c r="I94" s="1"/>
    </row>
    <row r="95" spans="2:9">
      <c r="B95" s="1"/>
      <c r="C95" s="1"/>
      <c r="D95" s="1"/>
      <c r="E95" s="1"/>
      <c r="F95" s="1"/>
      <c r="G95" s="1"/>
      <c r="H95" s="1"/>
      <c r="I95" s="1"/>
    </row>
    <row r="96" spans="2:9">
      <c r="B96" s="1"/>
      <c r="C96" s="1"/>
      <c r="D96" s="1"/>
      <c r="E96" s="1"/>
      <c r="F96" s="1"/>
      <c r="G96" s="1"/>
      <c r="H96" s="1"/>
      <c r="I96" s="1"/>
    </row>
    <row r="97" spans="2:9">
      <c r="B97" s="1"/>
      <c r="C97" s="1"/>
      <c r="D97" s="1"/>
      <c r="E97" s="1"/>
      <c r="F97" s="1"/>
      <c r="G97" s="1"/>
      <c r="H97" s="1"/>
      <c r="I97" s="1"/>
    </row>
    <row r="98" spans="2:9">
      <c r="B98" s="1"/>
      <c r="C98" s="1"/>
      <c r="D98" s="1"/>
      <c r="E98" s="1"/>
      <c r="F98" s="1"/>
      <c r="G98" s="1"/>
      <c r="H98" s="1"/>
      <c r="I98" s="1"/>
    </row>
    <row r="99" spans="2:9">
      <c r="B99" s="1"/>
      <c r="C99" s="1"/>
      <c r="D99" s="1"/>
      <c r="E99" s="1"/>
      <c r="F99" s="1"/>
      <c r="G99" s="1"/>
      <c r="H99" s="1"/>
      <c r="I99" s="1"/>
    </row>
    <row r="100" spans="2:9">
      <c r="B100" s="1"/>
      <c r="C100" s="1"/>
      <c r="D100" s="1"/>
      <c r="E100" s="1"/>
      <c r="F100" s="1"/>
      <c r="G100" s="1"/>
      <c r="H100" s="1"/>
      <c r="I100" s="1"/>
    </row>
    <row r="101" spans="2:9">
      <c r="B101" s="1"/>
      <c r="C101" s="1"/>
      <c r="D101" s="1"/>
      <c r="E101" s="1"/>
      <c r="F101" s="1"/>
      <c r="G101" s="1"/>
      <c r="H101" s="1"/>
      <c r="I101" s="1"/>
    </row>
    <row r="102" spans="2:9">
      <c r="B102" s="1"/>
      <c r="C102" s="1"/>
      <c r="D102" s="1"/>
      <c r="E102" s="1"/>
      <c r="F102" s="1"/>
      <c r="G102" s="1"/>
      <c r="H102" s="1"/>
      <c r="I102" s="1"/>
    </row>
    <row r="103" spans="2:9">
      <c r="B103" s="1"/>
      <c r="C103" s="1"/>
      <c r="D103" s="1"/>
      <c r="E103" s="1"/>
      <c r="F103" s="1"/>
      <c r="G103" s="1"/>
      <c r="H103" s="1"/>
      <c r="I103" s="1"/>
    </row>
    <row r="104" spans="2:9">
      <c r="B104" s="1"/>
      <c r="C104" s="1"/>
      <c r="D104" s="1"/>
      <c r="E104" s="1"/>
      <c r="F104" s="1"/>
      <c r="G104" s="1"/>
      <c r="H104" s="1"/>
      <c r="I104" s="1"/>
    </row>
    <row r="105" spans="2:9">
      <c r="B105" s="1"/>
      <c r="C105" s="1"/>
      <c r="D105" s="1"/>
      <c r="E105" s="1"/>
      <c r="F105" s="1"/>
      <c r="G105" s="1"/>
      <c r="H105" s="1"/>
      <c r="I105" s="1"/>
    </row>
    <row r="106" spans="2:9">
      <c r="B106" s="1"/>
      <c r="C106" s="1"/>
      <c r="D106" s="1"/>
      <c r="E106" s="1"/>
      <c r="F106" s="1"/>
      <c r="G106" s="1"/>
      <c r="H106" s="1"/>
      <c r="I106" s="1"/>
    </row>
    <row r="107" spans="2:9">
      <c r="B107" s="1"/>
      <c r="C107" s="1"/>
      <c r="D107" s="1"/>
      <c r="E107" s="1"/>
      <c r="F107" s="1"/>
      <c r="G107" s="1"/>
      <c r="H107" s="1"/>
      <c r="I107" s="1"/>
    </row>
    <row r="108" spans="2:9">
      <c r="B108" s="1"/>
      <c r="C108" s="1"/>
      <c r="D108" s="1"/>
      <c r="E108" s="1"/>
      <c r="F108" s="1"/>
      <c r="G108" s="1"/>
      <c r="H108" s="1"/>
      <c r="I108" s="1"/>
    </row>
    <row r="109" spans="2:9">
      <c r="B109" s="1"/>
      <c r="C109" s="1"/>
      <c r="D109" s="1"/>
      <c r="E109" s="1"/>
      <c r="F109" s="1"/>
      <c r="G109" s="1"/>
      <c r="H109" s="1"/>
      <c r="I109" s="1"/>
    </row>
    <row r="110" spans="2:9">
      <c r="B110" s="1"/>
      <c r="C110" s="1"/>
      <c r="D110" s="1"/>
      <c r="E110" s="1"/>
      <c r="F110" s="1"/>
      <c r="G110" s="1"/>
      <c r="H110" s="1"/>
      <c r="I110" s="1"/>
    </row>
    <row r="111" spans="2:9">
      <c r="B111" s="1"/>
      <c r="C111" s="1"/>
      <c r="D111" s="1"/>
      <c r="E111" s="1"/>
      <c r="F111" s="1"/>
      <c r="G111" s="1"/>
      <c r="H111" s="1"/>
      <c r="I111" s="1"/>
    </row>
    <row r="112" spans="2:9">
      <c r="B112" s="1"/>
      <c r="C112" s="1"/>
      <c r="D112" s="1"/>
      <c r="E112" s="1"/>
      <c r="F112" s="1"/>
      <c r="G112" s="1"/>
      <c r="H112" s="1"/>
      <c r="I112" s="1"/>
    </row>
    <row r="113" spans="2:9">
      <c r="B113" s="1"/>
      <c r="C113" s="1"/>
      <c r="D113" s="1"/>
      <c r="E113" s="1"/>
      <c r="F113" s="1"/>
      <c r="G113" s="1"/>
      <c r="H113" s="1"/>
      <c r="I113" s="1"/>
    </row>
    <row r="114" spans="2:9">
      <c r="B114" s="1"/>
      <c r="C114" s="1"/>
      <c r="D114" s="1"/>
      <c r="E114" s="1"/>
      <c r="F114" s="1"/>
      <c r="G114" s="1"/>
      <c r="H114" s="1"/>
      <c r="I114" s="1"/>
    </row>
  </sheetData>
  <mergeCells count="10">
    <mergeCell ref="C2:F2"/>
    <mergeCell ref="A4:H5"/>
    <mergeCell ref="A7:H7"/>
    <mergeCell ref="B10:B13"/>
    <mergeCell ref="C10:C13"/>
    <mergeCell ref="D10:D13"/>
    <mergeCell ref="E10:E13"/>
    <mergeCell ref="F10:F13"/>
    <mergeCell ref="G10:G13"/>
    <mergeCell ref="H10:H13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K116"/>
  <sheetViews>
    <sheetView tabSelected="1" view="pageBreakPreview" topLeftCell="B70" zoomScaleNormal="85" zoomScaleSheetLayoutView="100" workbookViewId="0">
      <selection activeCell="B2" sqref="B2:I2"/>
    </sheetView>
  </sheetViews>
  <sheetFormatPr defaultRowHeight="15"/>
  <cols>
    <col min="3" max="4" width="14" customWidth="1"/>
    <col min="5" max="5" width="45.140625" customWidth="1"/>
    <col min="6" max="6" width="10.42578125" bestFit="1" customWidth="1"/>
    <col min="8" max="8" width="18.28515625" bestFit="1" customWidth="1"/>
    <col min="9" max="9" width="13.28515625" style="17" customWidth="1"/>
  </cols>
  <sheetData>
    <row r="1" spans="2:11">
      <c r="I1" s="17" t="s">
        <v>174</v>
      </c>
    </row>
    <row r="2" spans="2:11" ht="18.75">
      <c r="B2" s="73" t="s">
        <v>175</v>
      </c>
      <c r="C2" s="73"/>
      <c r="D2" s="73"/>
      <c r="E2" s="73"/>
      <c r="F2" s="73"/>
      <c r="G2" s="73"/>
      <c r="H2" s="73"/>
      <c r="I2" s="73"/>
    </row>
    <row r="3" spans="2:11">
      <c r="B3" s="72"/>
      <c r="C3" s="72"/>
      <c r="D3" s="72"/>
      <c r="E3" s="72"/>
      <c r="F3" s="72"/>
      <c r="G3" s="72"/>
      <c r="H3" s="72"/>
      <c r="I3" s="72"/>
    </row>
    <row r="4" spans="2:11">
      <c r="B4" s="58" t="s">
        <v>150</v>
      </c>
      <c r="C4" s="58"/>
      <c r="D4" s="58"/>
      <c r="E4" s="58"/>
      <c r="F4" s="58"/>
      <c r="G4" s="58"/>
      <c r="H4" s="58"/>
      <c r="I4" s="58"/>
    </row>
    <row r="5" spans="2:11">
      <c r="B5" s="58"/>
      <c r="C5" s="58"/>
      <c r="D5" s="58"/>
      <c r="E5" s="58"/>
      <c r="F5" s="58"/>
      <c r="G5" s="58"/>
      <c r="H5" s="58"/>
      <c r="I5" s="58"/>
    </row>
    <row r="6" spans="2:11" ht="15.75">
      <c r="B6" s="34"/>
      <c r="C6" s="34"/>
      <c r="D6" s="34"/>
      <c r="E6" s="34"/>
      <c r="F6" s="34"/>
      <c r="G6" s="34"/>
      <c r="H6" s="34"/>
      <c r="I6" s="34"/>
    </row>
    <row r="7" spans="2:11" ht="15.75">
      <c r="B7" s="58" t="s">
        <v>151</v>
      </c>
      <c r="C7" s="58"/>
      <c r="D7" s="58"/>
      <c r="E7" s="58"/>
      <c r="F7" s="58"/>
      <c r="G7" s="58"/>
      <c r="H7" s="58"/>
      <c r="I7" s="58"/>
    </row>
    <row r="8" spans="2:11" ht="15.75" thickBot="1"/>
    <row r="9" spans="2:11" ht="15" customHeight="1">
      <c r="B9" s="59" t="s">
        <v>29</v>
      </c>
      <c r="C9" s="62" t="s">
        <v>30</v>
      </c>
      <c r="D9" s="62" t="s">
        <v>54</v>
      </c>
      <c r="E9" s="62" t="s">
        <v>0</v>
      </c>
      <c r="F9" s="62" t="s">
        <v>31</v>
      </c>
      <c r="G9" s="62" t="s">
        <v>12</v>
      </c>
      <c r="H9" s="62" t="s">
        <v>32</v>
      </c>
      <c r="I9" s="74" t="s">
        <v>1</v>
      </c>
      <c r="J9" s="68"/>
      <c r="K9" s="1"/>
    </row>
    <row r="10" spans="2:11" ht="15.75" customHeight="1">
      <c r="B10" s="60"/>
      <c r="C10" s="63"/>
      <c r="D10" s="63"/>
      <c r="E10" s="63"/>
      <c r="F10" s="63"/>
      <c r="G10" s="63"/>
      <c r="H10" s="63"/>
      <c r="I10" s="75"/>
      <c r="J10" s="68"/>
      <c r="K10" s="1"/>
    </row>
    <row r="11" spans="2:11" ht="15" customHeight="1">
      <c r="B11" s="60"/>
      <c r="C11" s="63"/>
      <c r="D11" s="63"/>
      <c r="E11" s="63"/>
      <c r="F11" s="63"/>
      <c r="G11" s="63"/>
      <c r="H11" s="63"/>
      <c r="I11" s="75"/>
      <c r="J11" s="68"/>
      <c r="K11" s="1"/>
    </row>
    <row r="12" spans="2:11" ht="15.75" thickBot="1">
      <c r="B12" s="61"/>
      <c r="C12" s="64"/>
      <c r="D12" s="64"/>
      <c r="E12" s="64"/>
      <c r="F12" s="64"/>
      <c r="G12" s="64"/>
      <c r="H12" s="64"/>
      <c r="I12" s="76"/>
      <c r="J12" s="68"/>
      <c r="K12" s="1"/>
    </row>
    <row r="13" spans="2:11" ht="15.75" thickBot="1">
      <c r="B13" s="50">
        <v>1</v>
      </c>
      <c r="C13" s="51"/>
      <c r="D13" s="51">
        <f>przedmiar!D14</f>
        <v>45110000</v>
      </c>
      <c r="E13" s="51" t="s">
        <v>2</v>
      </c>
      <c r="F13" s="51"/>
      <c r="G13" s="51"/>
      <c r="H13" s="51"/>
      <c r="I13" s="52"/>
      <c r="J13" s="1"/>
      <c r="K13" s="1"/>
    </row>
    <row r="14" spans="2:11" ht="75">
      <c r="B14" s="42" t="s">
        <v>91</v>
      </c>
      <c r="C14" s="43" t="s">
        <v>34</v>
      </c>
      <c r="D14" s="43" t="str">
        <f>przedmiar!D15</f>
        <v>KNNR 1 
0111-01</v>
      </c>
      <c r="E14" s="43" t="s">
        <v>129</v>
      </c>
      <c r="F14" s="43" t="s">
        <v>3</v>
      </c>
      <c r="G14" s="43">
        <f>przedmiar!G15</f>
        <v>0.10199999999999999</v>
      </c>
      <c r="H14" s="48"/>
      <c r="I14" s="49"/>
      <c r="J14" s="1"/>
      <c r="K14" s="1"/>
    </row>
    <row r="15" spans="2:11" ht="45">
      <c r="B15" s="3" t="s">
        <v>41</v>
      </c>
      <c r="C15" s="2" t="s">
        <v>35</v>
      </c>
      <c r="D15" s="2" t="str">
        <f>przedmiar!D16</f>
        <v>KNNR 1 
011-01</v>
      </c>
      <c r="E15" s="2" t="s">
        <v>36</v>
      </c>
      <c r="F15" s="2" t="s">
        <v>37</v>
      </c>
      <c r="G15" s="2">
        <f>przedmiar!G16</f>
        <v>69.149999999999991</v>
      </c>
      <c r="H15" s="36"/>
      <c r="I15" s="55"/>
      <c r="J15" s="1"/>
      <c r="K15" s="1"/>
    </row>
    <row r="16" spans="2:11" ht="30">
      <c r="B16" s="3" t="s">
        <v>48</v>
      </c>
      <c r="C16" s="2" t="s">
        <v>39</v>
      </c>
      <c r="D16" s="2" t="str">
        <f>przedmiar!D17</f>
        <v>KNR 2-31 
0816-04</v>
      </c>
      <c r="E16" s="2" t="s">
        <v>154</v>
      </c>
      <c r="F16" s="2" t="s">
        <v>37</v>
      </c>
      <c r="G16" s="2">
        <f>przedmiar!G17</f>
        <v>2</v>
      </c>
      <c r="H16" s="36"/>
      <c r="I16" s="55"/>
      <c r="J16" s="1"/>
      <c r="K16" s="1"/>
    </row>
    <row r="17" spans="2:11" ht="30">
      <c r="B17" s="3" t="s">
        <v>51</v>
      </c>
      <c r="C17" s="2" t="s">
        <v>39</v>
      </c>
      <c r="D17" s="2" t="s">
        <v>116</v>
      </c>
      <c r="E17" s="2" t="s">
        <v>165</v>
      </c>
      <c r="F17" s="2" t="s">
        <v>5</v>
      </c>
      <c r="G17" s="2">
        <f>przedmiar!G18</f>
        <v>11</v>
      </c>
      <c r="H17" s="36"/>
      <c r="I17" s="55"/>
      <c r="J17" s="1"/>
      <c r="K17" s="1"/>
    </row>
    <row r="18" spans="2:11" ht="60">
      <c r="B18" s="3" t="s">
        <v>51</v>
      </c>
      <c r="C18" s="2" t="s">
        <v>39</v>
      </c>
      <c r="D18" s="2" t="str">
        <f>przedmiar!D19</f>
        <v>KNNR 6
0802-06</v>
      </c>
      <c r="E18" s="2" t="s">
        <v>166</v>
      </c>
      <c r="F18" s="2" t="s">
        <v>4</v>
      </c>
      <c r="G18" s="2">
        <f>przedmiar!G19</f>
        <v>11</v>
      </c>
      <c r="H18" s="36"/>
      <c r="I18" s="55"/>
      <c r="J18" s="1"/>
      <c r="K18" s="1"/>
    </row>
    <row r="19" spans="2:11" ht="45.75" thickBot="1">
      <c r="B19" s="5" t="s">
        <v>172</v>
      </c>
      <c r="C19" s="6" t="s">
        <v>171</v>
      </c>
      <c r="D19" s="6" t="s">
        <v>170</v>
      </c>
      <c r="E19" s="6" t="s">
        <v>173</v>
      </c>
      <c r="F19" s="6" t="s">
        <v>4</v>
      </c>
      <c r="G19" s="6">
        <f>przedmiar!G20</f>
        <v>48.2</v>
      </c>
      <c r="H19" s="39"/>
      <c r="I19" s="56"/>
      <c r="J19" s="41"/>
      <c r="K19" s="41"/>
    </row>
    <row r="20" spans="2:11" ht="15.75" thickBot="1">
      <c r="B20" s="45">
        <v>2</v>
      </c>
      <c r="C20" s="46"/>
      <c r="D20" s="46">
        <f>przedmiar!D21</f>
        <v>45110000</v>
      </c>
      <c r="E20" s="46" t="s">
        <v>6</v>
      </c>
      <c r="F20" s="46"/>
      <c r="G20" s="46"/>
      <c r="H20" s="53"/>
      <c r="I20" s="54"/>
      <c r="J20" s="1"/>
      <c r="K20" s="1"/>
    </row>
    <row r="21" spans="2:11" ht="75">
      <c r="B21" s="8" t="s">
        <v>33</v>
      </c>
      <c r="C21" s="9" t="s">
        <v>42</v>
      </c>
      <c r="D21" s="9" t="str">
        <f>przedmiar!D22</f>
        <v>KNNR 1
0202-06</v>
      </c>
      <c r="E21" s="9" t="s">
        <v>43</v>
      </c>
      <c r="F21" s="9" t="s">
        <v>37</v>
      </c>
      <c r="G21" s="9">
        <f>przedmiar!G22</f>
        <v>76.5</v>
      </c>
      <c r="H21" s="35"/>
      <c r="I21" s="19"/>
      <c r="J21" s="1"/>
      <c r="K21" s="1"/>
    </row>
    <row r="22" spans="2:11" ht="62.25" customHeight="1" thickBot="1">
      <c r="B22" s="11" t="s">
        <v>44</v>
      </c>
      <c r="C22" s="12" t="s">
        <v>45</v>
      </c>
      <c r="D22" s="12" t="str">
        <f>przedmiar!D23</f>
        <v>KNNR 1
0101-01</v>
      </c>
      <c r="E22" s="12" t="s">
        <v>162</v>
      </c>
      <c r="F22" s="12" t="s">
        <v>37</v>
      </c>
      <c r="G22" s="9">
        <f>przedmiar!G23</f>
        <v>219.8</v>
      </c>
      <c r="H22" s="37"/>
      <c r="I22" s="19"/>
      <c r="J22" s="1"/>
      <c r="K22" s="1"/>
    </row>
    <row r="23" spans="2:11" ht="15.75" thickBot="1">
      <c r="B23" s="14">
        <v>3</v>
      </c>
      <c r="C23" s="15"/>
      <c r="D23" s="15">
        <f>przedmiar!D24</f>
        <v>45210000</v>
      </c>
      <c r="E23" s="15" t="s">
        <v>7</v>
      </c>
      <c r="F23" s="15"/>
      <c r="G23" s="15"/>
      <c r="H23" s="38"/>
      <c r="I23" s="18"/>
      <c r="J23" s="1"/>
      <c r="K23" s="1"/>
    </row>
    <row r="24" spans="2:11" ht="60">
      <c r="B24" s="8" t="s">
        <v>38</v>
      </c>
      <c r="C24" s="9" t="s">
        <v>49</v>
      </c>
      <c r="D24" s="9" t="str">
        <f>przedmiar!D25</f>
        <v>KNNR 3
0102-03</v>
      </c>
      <c r="E24" s="9" t="s">
        <v>47</v>
      </c>
      <c r="F24" s="9" t="s">
        <v>37</v>
      </c>
      <c r="G24" s="9">
        <f>przedmiar!G25</f>
        <v>81.099999999999994</v>
      </c>
      <c r="H24" s="35"/>
      <c r="I24" s="19"/>
      <c r="J24" s="1"/>
      <c r="K24" s="1"/>
    </row>
    <row r="25" spans="2:11" ht="30">
      <c r="B25" s="3" t="s">
        <v>46</v>
      </c>
      <c r="C25" s="2" t="s">
        <v>49</v>
      </c>
      <c r="D25" s="2" t="str">
        <f>przedmiar!D26</f>
        <v>KNNR 4
1411-03</v>
      </c>
      <c r="E25" s="2" t="s">
        <v>8</v>
      </c>
      <c r="F25" s="2" t="s">
        <v>37</v>
      </c>
      <c r="G25" s="9">
        <f>przedmiar!G26</f>
        <v>22.1</v>
      </c>
      <c r="H25" s="36"/>
      <c r="I25" s="19"/>
      <c r="J25" s="1"/>
      <c r="K25" s="1"/>
    </row>
    <row r="26" spans="2:11" ht="30">
      <c r="B26" s="3" t="s">
        <v>52</v>
      </c>
      <c r="C26" s="2" t="s">
        <v>49</v>
      </c>
      <c r="D26" s="2" t="str">
        <f>przedmiar!D27</f>
        <v>KNNR 4
1408-03</v>
      </c>
      <c r="E26" s="2" t="s">
        <v>50</v>
      </c>
      <c r="F26" s="2" t="s">
        <v>5</v>
      </c>
      <c r="G26" s="9">
        <f>przedmiar!G27</f>
        <v>4.5999999999999996</v>
      </c>
      <c r="H26" s="36"/>
      <c r="I26" s="19"/>
      <c r="J26" s="1"/>
      <c r="K26" s="1"/>
    </row>
    <row r="27" spans="2:11" ht="45">
      <c r="B27" s="3" t="s">
        <v>66</v>
      </c>
      <c r="C27" s="2" t="s">
        <v>49</v>
      </c>
      <c r="D27" s="2" t="str">
        <f>przedmiar!D28</f>
        <v>KNNR 4
1413-01</v>
      </c>
      <c r="E27" s="2" t="s">
        <v>9</v>
      </c>
      <c r="F27" s="2" t="s">
        <v>11</v>
      </c>
      <c r="G27" s="9">
        <f>przedmiar!G28</f>
        <v>5</v>
      </c>
      <c r="H27" s="36"/>
      <c r="I27" s="19"/>
      <c r="J27" s="1"/>
      <c r="K27" s="1"/>
    </row>
    <row r="28" spans="2:11" ht="30">
      <c r="B28" s="3" t="s">
        <v>92</v>
      </c>
      <c r="C28" s="2" t="s">
        <v>49</v>
      </c>
      <c r="D28" s="2" t="str">
        <f>przedmiar!D29</f>
        <v>KNNR 4
1308-06</v>
      </c>
      <c r="E28" s="2" t="s">
        <v>10</v>
      </c>
      <c r="F28" s="2" t="s">
        <v>5</v>
      </c>
      <c r="G28" s="9">
        <f>przedmiar!G29</f>
        <v>105.9</v>
      </c>
      <c r="H28" s="36"/>
      <c r="I28" s="19"/>
      <c r="J28" s="1"/>
      <c r="K28" s="1"/>
    </row>
    <row r="29" spans="2:11" ht="45">
      <c r="B29" s="3" t="s">
        <v>93</v>
      </c>
      <c r="C29" s="2" t="s">
        <v>49</v>
      </c>
      <c r="D29" s="2" t="str">
        <f>przedmiar!D30</f>
        <v>KNNR 4
1424-02</v>
      </c>
      <c r="E29" s="2" t="s">
        <v>57</v>
      </c>
      <c r="F29" s="2" t="s">
        <v>11</v>
      </c>
      <c r="G29" s="9">
        <f>przedmiar!G30</f>
        <v>3</v>
      </c>
      <c r="H29" s="36"/>
      <c r="I29" s="19"/>
      <c r="J29" s="1"/>
      <c r="K29" s="1"/>
    </row>
    <row r="30" spans="2:11" ht="60.75" thickBot="1">
      <c r="B30" s="11" t="s">
        <v>94</v>
      </c>
      <c r="C30" s="12" t="s">
        <v>49</v>
      </c>
      <c r="D30" s="2" t="str">
        <f>przedmiar!D31</f>
        <v>KNNR 4
 1430-02-02</v>
      </c>
      <c r="E30" s="12" t="s">
        <v>58</v>
      </c>
      <c r="F30" s="12" t="s">
        <v>37</v>
      </c>
      <c r="G30" s="9">
        <f>przedmiar!G31</f>
        <v>1</v>
      </c>
      <c r="H30" s="37"/>
      <c r="I30" s="19"/>
      <c r="J30" s="1"/>
      <c r="K30" s="1"/>
    </row>
    <row r="31" spans="2:11" ht="15" customHeight="1" thickBot="1">
      <c r="B31" s="14">
        <v>4</v>
      </c>
      <c r="C31" s="15"/>
      <c r="D31" s="15">
        <f>przedmiar!D32</f>
        <v>45230000</v>
      </c>
      <c r="E31" s="15" t="s">
        <v>59</v>
      </c>
      <c r="F31" s="15"/>
      <c r="G31" s="15"/>
      <c r="H31" s="38"/>
      <c r="I31" s="18"/>
      <c r="J31" s="1"/>
      <c r="K31" s="1"/>
    </row>
    <row r="32" spans="2:11" ht="66" customHeight="1">
      <c r="B32" s="8" t="s">
        <v>40</v>
      </c>
      <c r="C32" s="9" t="s">
        <v>60</v>
      </c>
      <c r="D32" s="9" t="str">
        <f>przedmiar!D33</f>
        <v>KNNR 6 
0101-03</v>
      </c>
      <c r="E32" s="9" t="s">
        <v>61</v>
      </c>
      <c r="F32" s="9" t="s">
        <v>4</v>
      </c>
      <c r="G32" s="9">
        <f>przedmiar!G33</f>
        <v>53.9</v>
      </c>
      <c r="H32" s="35"/>
      <c r="I32" s="19"/>
      <c r="J32" s="1"/>
      <c r="K32" s="1"/>
    </row>
    <row r="33" spans="2:11" ht="54.75" customHeight="1">
      <c r="B33" s="3" t="s">
        <v>80</v>
      </c>
      <c r="C33" s="2" t="s">
        <v>62</v>
      </c>
      <c r="D33" s="9" t="str">
        <f>przedmiar!D34</f>
        <v>KNNR 6 
0103-03</v>
      </c>
      <c r="E33" s="2" t="s">
        <v>63</v>
      </c>
      <c r="F33" s="2" t="s">
        <v>4</v>
      </c>
      <c r="G33" s="9">
        <f>przedmiar!G34</f>
        <v>195.52</v>
      </c>
      <c r="H33" s="36"/>
      <c r="I33" s="19"/>
      <c r="J33" s="1"/>
      <c r="K33" s="1"/>
    </row>
    <row r="34" spans="2:11" ht="65.25" customHeight="1">
      <c r="B34" s="3" t="s">
        <v>53</v>
      </c>
      <c r="C34" s="2" t="s">
        <v>65</v>
      </c>
      <c r="D34" s="9" t="str">
        <f>przedmiar!D35</f>
        <v>KNNR 6 
0105-04</v>
      </c>
      <c r="E34" s="2" t="s">
        <v>64</v>
      </c>
      <c r="F34" s="2" t="s">
        <v>4</v>
      </c>
      <c r="G34" s="9">
        <f>przedmiar!G35</f>
        <v>40.400000000000006</v>
      </c>
      <c r="H34" s="36"/>
      <c r="I34" s="19"/>
      <c r="J34" s="1"/>
      <c r="K34" s="1"/>
    </row>
    <row r="35" spans="2:11" ht="45">
      <c r="B35" s="3" t="s">
        <v>67</v>
      </c>
      <c r="C35" s="2" t="s">
        <v>65</v>
      </c>
      <c r="D35" s="9" t="str">
        <f>przedmiar!D36</f>
        <v>KNNR 6 
0105-06</v>
      </c>
      <c r="E35" s="2" t="s">
        <v>13</v>
      </c>
      <c r="F35" s="2" t="s">
        <v>4</v>
      </c>
      <c r="G35" s="9">
        <f>przedmiar!G36</f>
        <v>90.9</v>
      </c>
      <c r="H35" s="36"/>
      <c r="I35" s="19"/>
      <c r="J35" s="1"/>
      <c r="K35" s="1"/>
    </row>
    <row r="36" spans="2:11" ht="30">
      <c r="B36" s="3" t="s">
        <v>81</v>
      </c>
      <c r="C36" s="2" t="s">
        <v>65</v>
      </c>
      <c r="D36" s="9" t="str">
        <f>przedmiar!D37</f>
        <v>KNNR 6 
0105-07</v>
      </c>
      <c r="E36" s="2" t="s">
        <v>68</v>
      </c>
      <c r="F36" s="2" t="s">
        <v>4</v>
      </c>
      <c r="G36" s="9">
        <f>przedmiar!G37</f>
        <v>131.30000000000001</v>
      </c>
      <c r="H36" s="36"/>
      <c r="I36" s="19"/>
      <c r="J36" s="1"/>
      <c r="K36" s="1"/>
    </row>
    <row r="37" spans="2:11" ht="30">
      <c r="B37" s="3" t="s">
        <v>82</v>
      </c>
      <c r="C37" s="2" t="s">
        <v>69</v>
      </c>
      <c r="D37" s="9" t="str">
        <f>przedmiar!D38</f>
        <v>KNNR 6 
0113-03</v>
      </c>
      <c r="E37" s="2" t="s">
        <v>14</v>
      </c>
      <c r="F37" s="2" t="s">
        <v>4</v>
      </c>
      <c r="G37" s="9">
        <f>przedmiar!G38</f>
        <v>23</v>
      </c>
      <c r="H37" s="36"/>
      <c r="I37" s="19"/>
      <c r="J37" s="1"/>
      <c r="K37" s="1"/>
    </row>
    <row r="38" spans="2:11" ht="48" customHeight="1">
      <c r="B38" s="3" t="s">
        <v>83</v>
      </c>
      <c r="C38" s="2" t="s">
        <v>70</v>
      </c>
      <c r="D38" s="9" t="str">
        <f>przedmiar!D39</f>
        <v>KNNR 6 
0113-03</v>
      </c>
      <c r="E38" s="2" t="s">
        <v>71</v>
      </c>
      <c r="F38" s="2" t="s">
        <v>4</v>
      </c>
      <c r="G38" s="9">
        <f>przedmiar!G39</f>
        <v>40.400000000000006</v>
      </c>
      <c r="H38" s="36"/>
      <c r="I38" s="19"/>
      <c r="J38" s="1"/>
      <c r="K38" s="1"/>
    </row>
    <row r="39" spans="2:11" ht="30">
      <c r="B39" s="3" t="s">
        <v>84</v>
      </c>
      <c r="C39" s="2" t="s">
        <v>72</v>
      </c>
      <c r="D39" s="9" t="str">
        <f>przedmiar!D40</f>
        <v>KNNR 6 
0113-06</v>
      </c>
      <c r="E39" s="2" t="s">
        <v>15</v>
      </c>
      <c r="F39" s="2" t="s">
        <v>4</v>
      </c>
      <c r="G39" s="9">
        <f>przedmiar!G40</f>
        <v>164.95000000000002</v>
      </c>
      <c r="H39" s="36"/>
      <c r="I39" s="19"/>
      <c r="J39" s="1"/>
      <c r="K39" s="1"/>
    </row>
    <row r="40" spans="2:11" ht="45">
      <c r="B40" s="3" t="s">
        <v>85</v>
      </c>
      <c r="C40" s="2" t="s">
        <v>73</v>
      </c>
      <c r="D40" s="9" t="str">
        <f>przedmiar!D41</f>
        <v>KNNR 6 
0110-02</v>
      </c>
      <c r="E40" s="2" t="s">
        <v>16</v>
      </c>
      <c r="F40" s="2" t="s">
        <v>4</v>
      </c>
      <c r="G40" s="9">
        <f>przedmiar!G41</f>
        <v>40.400000000000006</v>
      </c>
      <c r="H40" s="36"/>
      <c r="I40" s="19"/>
      <c r="J40" s="1"/>
      <c r="K40" s="1"/>
    </row>
    <row r="41" spans="2:11" ht="30">
      <c r="B41" s="3" t="s">
        <v>86</v>
      </c>
      <c r="C41" s="2" t="s">
        <v>74</v>
      </c>
      <c r="D41" s="9" t="str">
        <f>przedmiar!D42</f>
        <v>KNNR 6 
0111-04</v>
      </c>
      <c r="E41" s="2" t="s">
        <v>17</v>
      </c>
      <c r="F41" s="2" t="s">
        <v>4</v>
      </c>
      <c r="G41" s="9">
        <f>przedmiar!G42</f>
        <v>136.35000000000002</v>
      </c>
      <c r="H41" s="36"/>
      <c r="I41" s="19"/>
      <c r="J41" s="1"/>
      <c r="K41" s="1"/>
    </row>
    <row r="42" spans="2:11" ht="30">
      <c r="B42" s="3" t="s">
        <v>87</v>
      </c>
      <c r="C42" s="2" t="s">
        <v>74</v>
      </c>
      <c r="D42" s="9" t="str">
        <f>przedmiar!D43</f>
        <v>KNNR 6 
0111-02</v>
      </c>
      <c r="E42" s="2" t="s">
        <v>18</v>
      </c>
      <c r="F42" s="2" t="s">
        <v>4</v>
      </c>
      <c r="G42" s="9">
        <f>przedmiar!G43</f>
        <v>51.599999999999994</v>
      </c>
      <c r="H42" s="36"/>
      <c r="I42" s="19"/>
      <c r="J42" s="1"/>
      <c r="K42" s="1"/>
    </row>
    <row r="43" spans="2:11" ht="45">
      <c r="B43" s="3" t="s">
        <v>88</v>
      </c>
      <c r="C43" s="2" t="s">
        <v>74</v>
      </c>
      <c r="D43" s="9" t="str">
        <f>przedmiar!D44</f>
        <v>KNNR 6 
0111-02</v>
      </c>
      <c r="E43" s="2" t="s">
        <v>19</v>
      </c>
      <c r="F43" s="2" t="s">
        <v>4</v>
      </c>
      <c r="G43" s="9">
        <f>przedmiar!G44</f>
        <v>95.949999999999989</v>
      </c>
      <c r="H43" s="36"/>
      <c r="I43" s="19"/>
      <c r="J43" s="1"/>
      <c r="K43" s="1"/>
    </row>
    <row r="44" spans="2:11" ht="45.75" thickBot="1">
      <c r="B44" s="11" t="s">
        <v>89</v>
      </c>
      <c r="C44" s="12" t="s">
        <v>74</v>
      </c>
      <c r="D44" s="9" t="str">
        <f>przedmiar!D45</f>
        <v>KNNR 6 
0111-02</v>
      </c>
      <c r="E44" s="12" t="s">
        <v>20</v>
      </c>
      <c r="F44" s="12" t="s">
        <v>4</v>
      </c>
      <c r="G44" s="9">
        <f>przedmiar!G45</f>
        <v>116.14999999999999</v>
      </c>
      <c r="H44" s="37"/>
      <c r="I44" s="19"/>
      <c r="J44" s="1"/>
      <c r="K44" s="1"/>
    </row>
    <row r="45" spans="2:11" ht="15" customHeight="1" thickBot="1">
      <c r="B45" s="14">
        <v>5</v>
      </c>
      <c r="C45" s="15"/>
      <c r="D45" s="15">
        <f>przedmiar!D46</f>
        <v>45230000</v>
      </c>
      <c r="E45" s="15" t="s">
        <v>21</v>
      </c>
      <c r="F45" s="15"/>
      <c r="G45" s="15"/>
      <c r="H45" s="38"/>
      <c r="I45" s="18"/>
      <c r="J45" s="1"/>
      <c r="K45" s="1"/>
    </row>
    <row r="46" spans="2:11" ht="45">
      <c r="B46" s="8" t="s">
        <v>76</v>
      </c>
      <c r="C46" s="9" t="s">
        <v>75</v>
      </c>
      <c r="D46" s="9" t="str">
        <f>przedmiar!D47</f>
        <v>KNNR 6 
0502-03</v>
      </c>
      <c r="E46" s="9" t="s">
        <v>22</v>
      </c>
      <c r="F46" s="9" t="s">
        <v>4</v>
      </c>
      <c r="G46" s="9">
        <f>przedmiar!G47</f>
        <v>51.599999999999994</v>
      </c>
      <c r="H46" s="35"/>
      <c r="I46" s="19"/>
      <c r="J46" s="1"/>
      <c r="K46" s="1"/>
    </row>
    <row r="47" spans="2:11" ht="60">
      <c r="B47" s="3" t="s">
        <v>77</v>
      </c>
      <c r="C47" s="2" t="s">
        <v>78</v>
      </c>
      <c r="D47" s="9" t="str">
        <f>przedmiar!D48</f>
        <v>KNNR 6 
0204-06</v>
      </c>
      <c r="E47" s="2" t="s">
        <v>79</v>
      </c>
      <c r="F47" s="2" t="s">
        <v>4</v>
      </c>
      <c r="G47" s="9">
        <f>przedmiar!G48</f>
        <v>10</v>
      </c>
      <c r="H47" s="36"/>
      <c r="I47" s="19"/>
      <c r="J47" s="1"/>
      <c r="K47" s="1"/>
    </row>
    <row r="48" spans="2:11" ht="45">
      <c r="B48" s="3" t="s">
        <v>56</v>
      </c>
      <c r="C48" s="2" t="s">
        <v>75</v>
      </c>
      <c r="D48" s="9" t="str">
        <f>przedmiar!D49</f>
        <v>KNNR 6 
0502-03</v>
      </c>
      <c r="E48" s="2" t="s">
        <v>23</v>
      </c>
      <c r="F48" s="2" t="s">
        <v>4</v>
      </c>
      <c r="G48" s="9">
        <f>przedmiar!G49</f>
        <v>133.05000000000001</v>
      </c>
      <c r="H48" s="36"/>
      <c r="I48" s="19"/>
      <c r="J48" s="1"/>
      <c r="K48" s="1"/>
    </row>
    <row r="49" spans="2:11" ht="30">
      <c r="B49" s="3" t="s">
        <v>55</v>
      </c>
      <c r="C49" s="2" t="s">
        <v>96</v>
      </c>
      <c r="D49" s="9" t="str">
        <f>przedmiar!D50</f>
        <v>KNNR 6 
0308-02</v>
      </c>
      <c r="E49" s="2" t="s">
        <v>95</v>
      </c>
      <c r="F49" s="2" t="s">
        <v>4</v>
      </c>
      <c r="G49" s="9">
        <f>przedmiar!G50</f>
        <v>50.5</v>
      </c>
      <c r="H49" s="36"/>
      <c r="I49" s="19"/>
      <c r="J49" s="1"/>
      <c r="K49" s="1"/>
    </row>
    <row r="50" spans="2:11" ht="30.75" thickBot="1">
      <c r="B50" s="11" t="s">
        <v>90</v>
      </c>
      <c r="C50" s="12" t="s">
        <v>97</v>
      </c>
      <c r="D50" s="9" t="str">
        <f>przedmiar!D51</f>
        <v>KNNR 6 
0309-02</v>
      </c>
      <c r="E50" s="12" t="s">
        <v>24</v>
      </c>
      <c r="F50" s="12" t="s">
        <v>4</v>
      </c>
      <c r="G50" s="9">
        <f>przedmiar!G51</f>
        <v>50.5</v>
      </c>
      <c r="H50" s="37"/>
      <c r="I50" s="19"/>
      <c r="J50" s="1"/>
      <c r="K50" s="1"/>
    </row>
    <row r="51" spans="2:11" ht="15.75" thickBot="1">
      <c r="B51" s="14">
        <v>6</v>
      </c>
      <c r="C51" s="15"/>
      <c r="D51" s="15">
        <f>przedmiar!D52</f>
        <v>45230000</v>
      </c>
      <c r="E51" s="15" t="s">
        <v>25</v>
      </c>
      <c r="F51" s="15"/>
      <c r="G51" s="15"/>
      <c r="H51" s="38"/>
      <c r="I51" s="18"/>
      <c r="J51" s="1"/>
      <c r="K51" s="1"/>
    </row>
    <row r="52" spans="2:11" ht="30">
      <c r="B52" s="8" t="s">
        <v>100</v>
      </c>
      <c r="C52" s="9" t="s">
        <v>99</v>
      </c>
      <c r="D52" s="9" t="str">
        <f>przedmiar!D53</f>
        <v>KNNR 1 
0507-01</v>
      </c>
      <c r="E52" s="9" t="s">
        <v>98</v>
      </c>
      <c r="F52" s="9" t="s">
        <v>4</v>
      </c>
      <c r="G52" s="9">
        <f>przedmiar!G53</f>
        <v>217.7</v>
      </c>
      <c r="H52" s="35"/>
      <c r="I52" s="19"/>
      <c r="J52" s="1"/>
      <c r="K52" s="1"/>
    </row>
    <row r="53" spans="2:11" ht="56.25" customHeight="1" thickBot="1">
      <c r="B53" s="11" t="s">
        <v>101</v>
      </c>
      <c r="C53" s="12" t="s">
        <v>102</v>
      </c>
      <c r="D53" s="9" t="str">
        <f>przedmiar!D54</f>
        <v>KNNR 1
0512-2</v>
      </c>
      <c r="E53" s="12" t="s">
        <v>26</v>
      </c>
      <c r="F53" s="12" t="s">
        <v>4</v>
      </c>
      <c r="G53" s="9">
        <f>przedmiar!G54</f>
        <v>1.5</v>
      </c>
      <c r="H53" s="37"/>
      <c r="I53" s="19"/>
      <c r="J53" s="1"/>
      <c r="K53" s="1"/>
    </row>
    <row r="54" spans="2:11" ht="18.75" customHeight="1" thickBot="1">
      <c r="B54" s="14">
        <v>7</v>
      </c>
      <c r="C54" s="15"/>
      <c r="D54" s="15">
        <f>przedmiar!D55</f>
        <v>45230000</v>
      </c>
      <c r="E54" s="15" t="s">
        <v>103</v>
      </c>
      <c r="F54" s="15"/>
      <c r="G54" s="15"/>
      <c r="H54" s="38"/>
      <c r="I54" s="18"/>
      <c r="J54" s="1"/>
      <c r="K54" s="1"/>
    </row>
    <row r="55" spans="2:11" ht="60.75" thickBot="1">
      <c r="B55" s="8" t="s">
        <v>104</v>
      </c>
      <c r="C55" s="9" t="str">
        <f>przedmiar!C56</f>
        <v>D-0701-01</v>
      </c>
      <c r="D55" s="9" t="str">
        <f>przedmiar!D56</f>
        <v>KNNR 6
0701-01</v>
      </c>
      <c r="E55" s="9" t="s">
        <v>111</v>
      </c>
      <c r="F55" s="9" t="s">
        <v>4</v>
      </c>
      <c r="G55" s="9">
        <f>przedmiar!G56</f>
        <v>2</v>
      </c>
      <c r="H55" s="35"/>
      <c r="I55" s="19"/>
      <c r="J55" s="1"/>
      <c r="K55" s="1"/>
    </row>
    <row r="56" spans="2:11" ht="15.75" thickBot="1">
      <c r="B56" s="14">
        <v>8</v>
      </c>
      <c r="C56" s="15"/>
      <c r="D56" s="15">
        <f>przedmiar!D57</f>
        <v>45230000</v>
      </c>
      <c r="E56" s="15" t="s">
        <v>27</v>
      </c>
      <c r="F56" s="15"/>
      <c r="G56" s="15"/>
      <c r="H56" s="38"/>
      <c r="I56" s="18"/>
      <c r="J56" s="1"/>
      <c r="K56" s="1"/>
    </row>
    <row r="57" spans="2:11" ht="60">
      <c r="B57" s="3" t="s">
        <v>105</v>
      </c>
      <c r="C57" s="2" t="s">
        <v>107</v>
      </c>
      <c r="D57" s="2" t="str">
        <f>przedmiar!D58</f>
        <v>KNNR 6
0403-03</v>
      </c>
      <c r="E57" s="2" t="s">
        <v>115</v>
      </c>
      <c r="F57" s="2" t="s">
        <v>5</v>
      </c>
      <c r="G57" s="2">
        <f>przedmiar!G58</f>
        <v>122</v>
      </c>
      <c r="H57" s="36"/>
      <c r="I57" s="19"/>
      <c r="J57" s="1"/>
      <c r="K57" s="1"/>
    </row>
    <row r="58" spans="2:11" ht="60">
      <c r="B58" s="3" t="s">
        <v>106</v>
      </c>
      <c r="C58" s="2" t="s">
        <v>107</v>
      </c>
      <c r="D58" s="2" t="str">
        <f>przedmiar!D59</f>
        <v>KNNR 6
0403-03</v>
      </c>
      <c r="E58" s="2" t="s">
        <v>108</v>
      </c>
      <c r="F58" s="2" t="s">
        <v>5</v>
      </c>
      <c r="G58" s="2">
        <f>przedmiar!G59</f>
        <v>9.5</v>
      </c>
      <c r="H58" s="36"/>
      <c r="I58" s="19"/>
      <c r="J58" s="1"/>
      <c r="K58" s="1"/>
    </row>
    <row r="59" spans="2:11" ht="75.75" thickBot="1">
      <c r="B59" s="5" t="s">
        <v>109</v>
      </c>
      <c r="C59" s="6" t="s">
        <v>110</v>
      </c>
      <c r="D59" s="6" t="str">
        <f>przedmiar!D60</f>
        <v>KNNR 6
0404-05</v>
      </c>
      <c r="E59" s="6" t="s">
        <v>28</v>
      </c>
      <c r="F59" s="6" t="s">
        <v>5</v>
      </c>
      <c r="G59" s="2">
        <f>przedmiar!G60</f>
        <v>111.5</v>
      </c>
      <c r="H59" s="39"/>
      <c r="I59" s="19"/>
      <c r="J59" s="1"/>
      <c r="K59" s="1"/>
    </row>
    <row r="60" spans="2:11" ht="24" customHeight="1" thickBot="1">
      <c r="B60" s="69" t="s">
        <v>112</v>
      </c>
      <c r="C60" s="70"/>
      <c r="D60" s="70"/>
      <c r="E60" s="70"/>
      <c r="F60" s="70"/>
      <c r="G60" s="70"/>
      <c r="H60" s="71"/>
      <c r="I60" s="21"/>
      <c r="J60" s="1"/>
      <c r="K60" s="1"/>
    </row>
    <row r="61" spans="2:11" ht="30" customHeight="1" thickBot="1">
      <c r="B61" s="69" t="s">
        <v>113</v>
      </c>
      <c r="C61" s="70"/>
      <c r="D61" s="70"/>
      <c r="E61" s="70"/>
      <c r="F61" s="70"/>
      <c r="G61" s="70"/>
      <c r="H61" s="71"/>
      <c r="I61" s="21"/>
      <c r="J61" s="1"/>
      <c r="K61" s="1"/>
    </row>
    <row r="62" spans="2:11" ht="27" customHeight="1" thickBot="1">
      <c r="B62" s="69" t="s">
        <v>114</v>
      </c>
      <c r="C62" s="70"/>
      <c r="D62" s="70"/>
      <c r="E62" s="70"/>
      <c r="F62" s="70"/>
      <c r="G62" s="70"/>
      <c r="H62" s="71"/>
      <c r="I62" s="21"/>
      <c r="J62" s="1"/>
      <c r="K62" s="1"/>
    </row>
    <row r="63" spans="2:11">
      <c r="B63" s="1"/>
      <c r="C63" s="1"/>
      <c r="D63" s="1"/>
      <c r="E63" s="1"/>
      <c r="F63" s="1"/>
      <c r="G63" s="1"/>
      <c r="H63" s="1"/>
      <c r="I63" s="20"/>
      <c r="J63" s="1"/>
      <c r="K63" s="1"/>
    </row>
    <row r="64" spans="2:11">
      <c r="B64" s="1"/>
      <c r="C64" s="1"/>
      <c r="D64" s="1"/>
      <c r="E64" s="1"/>
      <c r="F64" s="1"/>
      <c r="G64" s="1"/>
      <c r="H64" s="1"/>
      <c r="I64" s="20"/>
      <c r="J64" s="1"/>
      <c r="K64" s="1"/>
    </row>
    <row r="65" spans="2:11">
      <c r="B65" s="1"/>
      <c r="C65" s="1"/>
      <c r="D65" s="1"/>
      <c r="E65" s="1"/>
      <c r="F65" s="1"/>
      <c r="G65" s="1"/>
      <c r="H65" s="1"/>
      <c r="I65" s="20"/>
      <c r="J65" s="1"/>
      <c r="K65" s="1"/>
    </row>
    <row r="66" spans="2:11">
      <c r="B66" s="1"/>
      <c r="C66" s="1"/>
      <c r="D66" s="1"/>
      <c r="E66" s="1"/>
      <c r="F66" s="1"/>
      <c r="G66" s="1"/>
      <c r="H66" s="1"/>
      <c r="I66" s="20"/>
      <c r="J66" s="1"/>
      <c r="K66" s="1"/>
    </row>
    <row r="67" spans="2:11">
      <c r="B67" s="1"/>
      <c r="C67" s="1"/>
      <c r="D67" s="1"/>
      <c r="E67" s="1"/>
      <c r="F67" s="1"/>
      <c r="G67" s="1"/>
      <c r="H67" s="1"/>
      <c r="I67" s="20"/>
      <c r="J67" s="1"/>
      <c r="K67" s="1"/>
    </row>
    <row r="68" spans="2:11">
      <c r="B68" s="1"/>
      <c r="C68" s="1"/>
      <c r="D68" s="1"/>
      <c r="E68" s="1"/>
      <c r="F68" s="1"/>
      <c r="G68" s="1"/>
      <c r="H68" s="1"/>
      <c r="I68" s="20"/>
      <c r="J68" s="1"/>
      <c r="K68" s="1"/>
    </row>
    <row r="69" spans="2:11">
      <c r="B69" s="1"/>
      <c r="C69" s="1"/>
      <c r="D69" s="1"/>
      <c r="E69" s="1"/>
      <c r="F69" s="1"/>
      <c r="G69" s="1"/>
      <c r="H69" s="1"/>
      <c r="I69" s="20"/>
      <c r="J69" s="1"/>
      <c r="K69" s="1"/>
    </row>
    <row r="70" spans="2:11">
      <c r="B70" s="1"/>
      <c r="C70" s="1"/>
      <c r="D70" s="1"/>
      <c r="E70" s="1"/>
      <c r="F70" s="1"/>
      <c r="G70" s="1"/>
      <c r="H70" s="1"/>
      <c r="I70" s="20"/>
      <c r="J70" s="1"/>
      <c r="K70" s="1"/>
    </row>
    <row r="71" spans="2:11">
      <c r="B71" s="1"/>
      <c r="C71" s="1"/>
      <c r="D71" s="1"/>
      <c r="E71" s="1"/>
      <c r="F71" s="1"/>
      <c r="G71" s="1"/>
      <c r="H71" s="1"/>
      <c r="I71" s="20"/>
      <c r="J71" s="1"/>
      <c r="K71" s="1"/>
    </row>
    <row r="72" spans="2:11">
      <c r="B72" s="1"/>
      <c r="C72" s="1"/>
      <c r="D72" s="1"/>
      <c r="E72" s="1"/>
      <c r="F72" s="1"/>
      <c r="G72" s="1"/>
      <c r="H72" s="1"/>
      <c r="I72" s="20"/>
      <c r="J72" s="1"/>
      <c r="K72" s="1"/>
    </row>
    <row r="73" spans="2:11">
      <c r="B73" s="1"/>
      <c r="C73" s="1"/>
      <c r="D73" s="1"/>
      <c r="E73" s="1"/>
      <c r="F73" s="1"/>
      <c r="G73" s="1"/>
      <c r="H73" s="1"/>
      <c r="I73" s="20"/>
      <c r="J73" s="1"/>
      <c r="K73" s="1"/>
    </row>
    <row r="74" spans="2:11">
      <c r="B74" s="1"/>
      <c r="C74" s="1"/>
      <c r="D74" s="1"/>
      <c r="E74" s="1"/>
      <c r="F74" s="1"/>
      <c r="G74" s="1"/>
      <c r="H74" s="1"/>
      <c r="I74" s="20"/>
      <c r="J74" s="1"/>
      <c r="K74" s="1"/>
    </row>
    <row r="75" spans="2:11">
      <c r="B75" s="1"/>
      <c r="C75" s="1"/>
      <c r="D75" s="1"/>
      <c r="E75" s="1"/>
      <c r="F75" s="1"/>
      <c r="G75" s="1"/>
      <c r="H75" s="1"/>
      <c r="I75" s="20"/>
      <c r="J75" s="1"/>
      <c r="K75" s="1"/>
    </row>
    <row r="76" spans="2:11">
      <c r="B76" s="1"/>
      <c r="C76" s="1"/>
      <c r="D76" s="1"/>
      <c r="E76" s="1"/>
      <c r="F76" s="1"/>
      <c r="G76" s="1"/>
      <c r="H76" s="1"/>
      <c r="I76" s="20"/>
      <c r="J76" s="1"/>
      <c r="K76" s="1"/>
    </row>
    <row r="77" spans="2:11">
      <c r="B77" s="1"/>
      <c r="C77" s="1"/>
      <c r="D77" s="1"/>
      <c r="E77" s="1"/>
      <c r="F77" s="1"/>
      <c r="G77" s="1"/>
      <c r="H77" s="1"/>
      <c r="I77" s="20"/>
      <c r="J77" s="1"/>
      <c r="K77" s="1"/>
    </row>
    <row r="78" spans="2:11">
      <c r="B78" s="1"/>
      <c r="C78" s="1"/>
      <c r="D78" s="1"/>
      <c r="E78" s="1"/>
      <c r="F78" s="1"/>
      <c r="G78" s="1"/>
      <c r="H78" s="1"/>
      <c r="I78" s="20"/>
      <c r="J78" s="1"/>
      <c r="K78" s="1"/>
    </row>
    <row r="79" spans="2:11">
      <c r="B79" s="1"/>
      <c r="C79" s="1"/>
      <c r="D79" s="1"/>
      <c r="E79" s="1"/>
      <c r="F79" s="1"/>
      <c r="G79" s="1"/>
      <c r="H79" s="1"/>
      <c r="I79" s="20"/>
      <c r="J79" s="1"/>
      <c r="K79" s="1"/>
    </row>
    <row r="80" spans="2:11">
      <c r="B80" s="1"/>
      <c r="C80" s="1"/>
      <c r="D80" s="1"/>
      <c r="E80" s="1"/>
      <c r="F80" s="1"/>
      <c r="G80" s="1"/>
      <c r="H80" s="1"/>
      <c r="I80" s="20"/>
      <c r="J80" s="1"/>
      <c r="K80" s="1"/>
    </row>
    <row r="81" spans="2:11">
      <c r="B81" s="1"/>
      <c r="C81" s="1"/>
      <c r="D81" s="1"/>
      <c r="E81" s="1"/>
      <c r="F81" s="1"/>
      <c r="G81" s="1"/>
      <c r="H81" s="1"/>
      <c r="I81" s="20"/>
      <c r="J81" s="1"/>
      <c r="K81" s="1"/>
    </row>
    <row r="82" spans="2:11">
      <c r="B82" s="1"/>
      <c r="C82" s="1"/>
      <c r="D82" s="1"/>
      <c r="E82" s="1"/>
      <c r="F82" s="1"/>
      <c r="G82" s="1"/>
      <c r="H82" s="1"/>
      <c r="I82" s="20"/>
      <c r="J82" s="1"/>
      <c r="K82" s="1"/>
    </row>
    <row r="83" spans="2:11">
      <c r="B83" s="1"/>
      <c r="C83" s="1"/>
      <c r="D83" s="1"/>
      <c r="E83" s="1"/>
      <c r="F83" s="1"/>
      <c r="G83" s="1"/>
      <c r="H83" s="1"/>
      <c r="I83" s="20"/>
      <c r="J83" s="1"/>
      <c r="K83" s="1"/>
    </row>
    <row r="84" spans="2:11">
      <c r="B84" s="1"/>
      <c r="C84" s="1"/>
      <c r="D84" s="1"/>
      <c r="E84" s="1"/>
      <c r="F84" s="1"/>
      <c r="G84" s="1"/>
      <c r="H84" s="1"/>
      <c r="I84" s="20"/>
      <c r="J84" s="1"/>
      <c r="K84" s="1"/>
    </row>
    <row r="85" spans="2:11">
      <c r="B85" s="1"/>
      <c r="C85" s="1"/>
      <c r="D85" s="1"/>
      <c r="E85" s="1"/>
      <c r="F85" s="1"/>
      <c r="G85" s="1"/>
      <c r="H85" s="1"/>
      <c r="I85" s="20"/>
      <c r="J85" s="1"/>
      <c r="K85" s="1"/>
    </row>
    <row r="86" spans="2:11">
      <c r="B86" s="1"/>
      <c r="C86" s="1"/>
      <c r="D86" s="1"/>
      <c r="E86" s="1"/>
      <c r="F86" s="1"/>
      <c r="G86" s="1"/>
      <c r="H86" s="1"/>
      <c r="I86" s="20"/>
      <c r="J86" s="1"/>
      <c r="K86" s="1"/>
    </row>
    <row r="87" spans="2:11">
      <c r="B87" s="1"/>
      <c r="C87" s="1"/>
      <c r="D87" s="1"/>
      <c r="E87" s="1"/>
      <c r="F87" s="1"/>
      <c r="G87" s="1"/>
      <c r="H87" s="1"/>
      <c r="I87" s="20"/>
      <c r="J87" s="1"/>
      <c r="K87" s="1"/>
    </row>
    <row r="88" spans="2:11">
      <c r="B88" s="1"/>
      <c r="C88" s="1"/>
      <c r="D88" s="1"/>
      <c r="E88" s="1"/>
      <c r="F88" s="1"/>
      <c r="G88" s="1"/>
      <c r="H88" s="1"/>
      <c r="I88" s="20"/>
      <c r="J88" s="1"/>
      <c r="K88" s="1"/>
    </row>
    <row r="89" spans="2:11">
      <c r="B89" s="1"/>
      <c r="C89" s="1"/>
      <c r="D89" s="1"/>
      <c r="E89" s="1"/>
      <c r="F89" s="1"/>
      <c r="G89" s="1"/>
      <c r="H89" s="1"/>
      <c r="I89" s="20"/>
      <c r="J89" s="1"/>
      <c r="K89" s="1"/>
    </row>
    <row r="90" spans="2:11">
      <c r="B90" s="1"/>
      <c r="C90" s="1"/>
      <c r="D90" s="1"/>
      <c r="E90" s="1"/>
      <c r="F90" s="1"/>
      <c r="G90" s="1"/>
      <c r="H90" s="1"/>
      <c r="I90" s="20"/>
      <c r="J90" s="1"/>
      <c r="K90" s="1"/>
    </row>
    <row r="91" spans="2:11">
      <c r="B91" s="1"/>
      <c r="C91" s="1"/>
      <c r="D91" s="1"/>
      <c r="E91" s="1"/>
      <c r="F91" s="1"/>
      <c r="G91" s="1"/>
      <c r="H91" s="1"/>
      <c r="I91" s="20"/>
      <c r="J91" s="1"/>
      <c r="K91" s="1"/>
    </row>
    <row r="92" spans="2:11">
      <c r="B92" s="1"/>
      <c r="C92" s="1"/>
      <c r="D92" s="1"/>
      <c r="E92" s="1"/>
      <c r="F92" s="1"/>
      <c r="G92" s="1"/>
      <c r="H92" s="1"/>
      <c r="I92" s="20"/>
      <c r="J92" s="1"/>
      <c r="K92" s="1"/>
    </row>
    <row r="93" spans="2:11">
      <c r="B93" s="1"/>
      <c r="C93" s="1"/>
      <c r="D93" s="1"/>
      <c r="E93" s="1"/>
      <c r="F93" s="1"/>
      <c r="G93" s="1"/>
      <c r="H93" s="1"/>
      <c r="I93" s="20"/>
      <c r="J93" s="1"/>
      <c r="K93" s="1"/>
    </row>
    <row r="94" spans="2:11">
      <c r="B94" s="1"/>
      <c r="C94" s="1"/>
      <c r="D94" s="1"/>
      <c r="E94" s="1"/>
      <c r="F94" s="1"/>
      <c r="G94" s="1"/>
      <c r="H94" s="1"/>
      <c r="I94" s="20"/>
      <c r="J94" s="1"/>
      <c r="K94" s="1"/>
    </row>
    <row r="95" spans="2:11">
      <c r="B95" s="1"/>
      <c r="C95" s="1"/>
      <c r="D95" s="1"/>
      <c r="E95" s="1"/>
      <c r="F95" s="1"/>
      <c r="G95" s="1"/>
      <c r="H95" s="1"/>
      <c r="I95" s="20"/>
      <c r="J95" s="1"/>
      <c r="K95" s="1"/>
    </row>
    <row r="96" spans="2:11">
      <c r="B96" s="1"/>
      <c r="C96" s="1"/>
      <c r="D96" s="1"/>
      <c r="E96" s="1"/>
      <c r="F96" s="1"/>
      <c r="G96" s="1"/>
      <c r="H96" s="1"/>
      <c r="I96" s="20"/>
      <c r="J96" s="1"/>
      <c r="K96" s="1"/>
    </row>
    <row r="97" spans="2:11">
      <c r="B97" s="1"/>
      <c r="C97" s="1"/>
      <c r="D97" s="1"/>
      <c r="E97" s="1"/>
      <c r="F97" s="1"/>
      <c r="G97" s="1"/>
      <c r="H97" s="1"/>
      <c r="I97" s="20"/>
      <c r="J97" s="1"/>
      <c r="K97" s="1"/>
    </row>
    <row r="98" spans="2:11">
      <c r="B98" s="1"/>
      <c r="C98" s="1"/>
      <c r="D98" s="1"/>
      <c r="E98" s="1"/>
      <c r="F98" s="1"/>
      <c r="G98" s="1"/>
      <c r="H98" s="1"/>
      <c r="I98" s="20"/>
      <c r="J98" s="1"/>
      <c r="K98" s="1"/>
    </row>
    <row r="99" spans="2:11">
      <c r="B99" s="1"/>
      <c r="C99" s="1"/>
      <c r="D99" s="1"/>
      <c r="E99" s="1"/>
      <c r="F99" s="1"/>
      <c r="G99" s="1"/>
      <c r="H99" s="1"/>
      <c r="I99" s="20"/>
      <c r="J99" s="1"/>
      <c r="K99" s="1"/>
    </row>
    <row r="100" spans="2:11">
      <c r="B100" s="1"/>
      <c r="C100" s="1"/>
      <c r="D100" s="1"/>
      <c r="E100" s="1"/>
      <c r="F100" s="1"/>
      <c r="G100" s="1"/>
      <c r="H100" s="1"/>
      <c r="I100" s="20"/>
      <c r="J100" s="1"/>
      <c r="K100" s="1"/>
    </row>
    <row r="101" spans="2:11">
      <c r="B101" s="1"/>
      <c r="C101" s="1"/>
      <c r="D101" s="1"/>
      <c r="E101" s="1"/>
      <c r="F101" s="1"/>
      <c r="G101" s="1"/>
      <c r="H101" s="1"/>
      <c r="I101" s="20"/>
      <c r="J101" s="1"/>
      <c r="K101" s="1"/>
    </row>
    <row r="102" spans="2:11">
      <c r="B102" s="1"/>
      <c r="C102" s="1"/>
      <c r="D102" s="1"/>
      <c r="E102" s="1"/>
      <c r="F102" s="1"/>
      <c r="G102" s="1"/>
      <c r="H102" s="1"/>
      <c r="I102" s="20"/>
      <c r="J102" s="1"/>
      <c r="K102" s="1"/>
    </row>
    <row r="103" spans="2:11">
      <c r="B103" s="1"/>
      <c r="C103" s="1"/>
      <c r="D103" s="1"/>
      <c r="E103" s="1"/>
      <c r="F103" s="1"/>
      <c r="G103" s="1"/>
      <c r="H103" s="1"/>
      <c r="I103" s="20"/>
      <c r="J103" s="1"/>
      <c r="K103" s="1"/>
    </row>
    <row r="104" spans="2:11">
      <c r="B104" s="1"/>
      <c r="C104" s="1"/>
      <c r="D104" s="1"/>
      <c r="E104" s="1"/>
      <c r="F104" s="1"/>
      <c r="G104" s="1"/>
      <c r="H104" s="1"/>
      <c r="I104" s="20"/>
      <c r="J104" s="1"/>
      <c r="K104" s="1"/>
    </row>
    <row r="105" spans="2:11">
      <c r="B105" s="1"/>
      <c r="C105" s="1"/>
      <c r="D105" s="1"/>
      <c r="E105" s="1"/>
      <c r="F105" s="1"/>
      <c r="G105" s="1"/>
      <c r="H105" s="1"/>
      <c r="I105" s="20"/>
      <c r="J105" s="1"/>
      <c r="K105" s="1"/>
    </row>
    <row r="106" spans="2:11">
      <c r="B106" s="1"/>
      <c r="C106" s="1"/>
      <c r="D106" s="1"/>
      <c r="E106" s="1"/>
      <c r="F106" s="1"/>
      <c r="G106" s="1"/>
      <c r="H106" s="1"/>
      <c r="I106" s="20"/>
      <c r="J106" s="1"/>
      <c r="K106" s="1"/>
    </row>
    <row r="107" spans="2:11">
      <c r="B107" s="1"/>
      <c r="C107" s="1"/>
      <c r="D107" s="1"/>
      <c r="E107" s="1"/>
      <c r="F107" s="1"/>
      <c r="G107" s="1"/>
      <c r="H107" s="1"/>
      <c r="I107" s="20"/>
      <c r="J107" s="1"/>
      <c r="K107" s="1"/>
    </row>
    <row r="108" spans="2:11">
      <c r="B108" s="1"/>
      <c r="C108" s="1"/>
      <c r="D108" s="1"/>
      <c r="E108" s="1"/>
      <c r="F108" s="1"/>
      <c r="G108" s="1"/>
      <c r="H108" s="1"/>
      <c r="I108" s="20"/>
      <c r="J108" s="1"/>
      <c r="K108" s="1"/>
    </row>
    <row r="109" spans="2:11">
      <c r="B109" s="1"/>
      <c r="C109" s="1"/>
      <c r="D109" s="1"/>
      <c r="E109" s="1"/>
      <c r="F109" s="1"/>
      <c r="G109" s="1"/>
      <c r="H109" s="1"/>
      <c r="I109" s="20"/>
      <c r="J109" s="1"/>
      <c r="K109" s="1"/>
    </row>
    <row r="110" spans="2:11">
      <c r="B110" s="1"/>
      <c r="C110" s="1"/>
      <c r="D110" s="1"/>
      <c r="E110" s="1"/>
      <c r="F110" s="1"/>
      <c r="G110" s="1"/>
      <c r="H110" s="1"/>
      <c r="I110" s="20"/>
      <c r="J110" s="1"/>
      <c r="K110" s="1"/>
    </row>
    <row r="111" spans="2:11">
      <c r="B111" s="1"/>
      <c r="C111" s="1"/>
      <c r="D111" s="1"/>
      <c r="E111" s="1"/>
      <c r="F111" s="1"/>
      <c r="G111" s="1"/>
      <c r="H111" s="1"/>
      <c r="I111" s="20"/>
      <c r="J111" s="1"/>
      <c r="K111" s="1"/>
    </row>
    <row r="112" spans="2:11">
      <c r="B112" s="1"/>
      <c r="C112" s="1"/>
      <c r="D112" s="1"/>
      <c r="E112" s="1"/>
      <c r="F112" s="1"/>
      <c r="G112" s="1"/>
      <c r="H112" s="1"/>
      <c r="I112" s="20"/>
      <c r="J112" s="1"/>
      <c r="K112" s="1"/>
    </row>
    <row r="113" spans="2:11">
      <c r="B113" s="1"/>
      <c r="C113" s="1"/>
      <c r="D113" s="1"/>
      <c r="E113" s="1"/>
      <c r="F113" s="1"/>
      <c r="G113" s="1"/>
      <c r="H113" s="1"/>
      <c r="I113" s="20"/>
      <c r="J113" s="1"/>
      <c r="K113" s="1"/>
    </row>
    <row r="114" spans="2:11">
      <c r="B114" s="1"/>
      <c r="C114" s="1"/>
      <c r="D114" s="1"/>
      <c r="E114" s="1"/>
      <c r="F114" s="1"/>
      <c r="G114" s="1"/>
      <c r="H114" s="1"/>
      <c r="I114" s="20"/>
      <c r="J114" s="1"/>
      <c r="K114" s="1"/>
    </row>
    <row r="115" spans="2:11">
      <c r="B115" s="1"/>
      <c r="C115" s="1"/>
      <c r="D115" s="1"/>
      <c r="E115" s="1"/>
      <c r="F115" s="1"/>
      <c r="G115" s="1"/>
      <c r="H115" s="1"/>
      <c r="I115" s="20"/>
      <c r="J115" s="1"/>
      <c r="K115" s="1"/>
    </row>
    <row r="116" spans="2:11">
      <c r="B116" s="1"/>
      <c r="C116" s="1"/>
      <c r="D116" s="1"/>
      <c r="E116" s="1"/>
      <c r="F116" s="1"/>
      <c r="G116" s="1"/>
      <c r="H116" s="1"/>
      <c r="I116" s="20"/>
      <c r="J116" s="1"/>
      <c r="K116" s="1"/>
    </row>
  </sheetData>
  <mergeCells count="16">
    <mergeCell ref="J9:J12"/>
    <mergeCell ref="B9:B12"/>
    <mergeCell ref="C9:C12"/>
    <mergeCell ref="E9:E12"/>
    <mergeCell ref="F9:F12"/>
    <mergeCell ref="D9:D12"/>
    <mergeCell ref="B3:I3"/>
    <mergeCell ref="B2:I2"/>
    <mergeCell ref="G9:G12"/>
    <mergeCell ref="H9:H12"/>
    <mergeCell ref="I9:I12"/>
    <mergeCell ref="B60:H60"/>
    <mergeCell ref="B61:H61"/>
    <mergeCell ref="B62:H62"/>
    <mergeCell ref="B7:I7"/>
    <mergeCell ref="B4:I5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E24"/>
  <sheetViews>
    <sheetView view="pageBreakPreview" zoomScale="60" zoomScaleNormal="100" workbookViewId="0">
      <selection activeCell="C19" sqref="C19"/>
    </sheetView>
  </sheetViews>
  <sheetFormatPr defaultRowHeight="15"/>
  <cols>
    <col min="3" max="3" width="39.7109375" customWidth="1"/>
    <col min="4" max="4" width="14.140625" customWidth="1"/>
  </cols>
  <sheetData>
    <row r="1" spans="2:5">
      <c r="D1" s="72" t="s">
        <v>174</v>
      </c>
      <c r="E1" s="72"/>
    </row>
    <row r="2" spans="2:5">
      <c r="C2" s="40" t="s">
        <v>167</v>
      </c>
    </row>
    <row r="3" spans="2:5" ht="15.75" thickBot="1"/>
    <row r="4" spans="2:5" ht="15" customHeight="1">
      <c r="B4" s="59" t="s">
        <v>29</v>
      </c>
      <c r="C4" s="62" t="s">
        <v>0</v>
      </c>
      <c r="D4" s="74" t="s">
        <v>1</v>
      </c>
    </row>
    <row r="5" spans="2:5" ht="15.75" customHeight="1">
      <c r="B5" s="60"/>
      <c r="C5" s="63"/>
      <c r="D5" s="75"/>
    </row>
    <row r="6" spans="2:5">
      <c r="B6" s="60"/>
      <c r="C6" s="63"/>
      <c r="D6" s="75"/>
    </row>
    <row r="7" spans="2:5" ht="12" customHeight="1" thickBot="1">
      <c r="B7" s="61"/>
      <c r="C7" s="64"/>
      <c r="D7" s="76"/>
    </row>
    <row r="8" spans="2:5">
      <c r="B8" s="28">
        <v>1</v>
      </c>
      <c r="C8" s="29" t="str">
        <f>ko!E13</f>
        <v>ROBOTY PRZYGOTOWAWCZE</v>
      </c>
      <c r="D8" s="30"/>
    </row>
    <row r="9" spans="2:5" ht="18" customHeight="1">
      <c r="B9" s="22">
        <f>ko!B20</f>
        <v>2</v>
      </c>
      <c r="C9" s="23" t="str">
        <f>ko!E20</f>
        <v>ROBOTY ZIEMNE</v>
      </c>
      <c r="D9" s="31"/>
    </row>
    <row r="10" spans="2:5">
      <c r="B10" s="22">
        <f>ko!B23</f>
        <v>3</v>
      </c>
      <c r="C10" s="23" t="str">
        <f>ko!E23</f>
        <v>ODWODNIENIE</v>
      </c>
      <c r="D10" s="31"/>
    </row>
    <row r="11" spans="2:5" ht="14.25" customHeight="1">
      <c r="B11" s="22">
        <f>ko!B31</f>
        <v>4</v>
      </c>
      <c r="C11" s="23" t="str">
        <f>ko!E31</f>
        <v>PODBUDOWY</v>
      </c>
      <c r="D11" s="31"/>
    </row>
    <row r="12" spans="2:5">
      <c r="B12" s="22">
        <f>ko!B45</f>
        <v>5</v>
      </c>
      <c r="C12" s="23" t="str">
        <f>ko!E45</f>
        <v>NAWIERZCHNIE</v>
      </c>
      <c r="D12" s="31"/>
    </row>
    <row r="13" spans="2:5" ht="15.75" customHeight="1">
      <c r="B13" s="22">
        <f>ko!B51</f>
        <v>6</v>
      </c>
      <c r="C13" s="23" t="str">
        <f>ko!E51</f>
        <v>ROBOTY WYKOŃCZENIOWE</v>
      </c>
      <c r="D13" s="31"/>
    </row>
    <row r="14" spans="2:5">
      <c r="B14" s="22">
        <f>ko!B54</f>
        <v>7</v>
      </c>
      <c r="C14" s="23" t="str">
        <f>ko!E54</f>
        <v>URZADZENIA BEZPIECZEŃSTWA RUCHU</v>
      </c>
      <c r="D14" s="31"/>
    </row>
    <row r="15" spans="2:5" ht="21" customHeight="1" thickBot="1">
      <c r="B15" s="24">
        <f>ko!B56</f>
        <v>8</v>
      </c>
      <c r="C15" s="25" t="str">
        <f>ko!E56</f>
        <v>ELEMENTY ULIC</v>
      </c>
      <c r="D15" s="32"/>
    </row>
    <row r="16" spans="2:5" ht="15.75" thickBot="1">
      <c r="B16" s="26"/>
      <c r="C16" s="27" t="str">
        <f>ko!B60</f>
        <v xml:space="preserve">WARTOŚĆ NETTO </v>
      </c>
      <c r="D16" s="33"/>
    </row>
    <row r="17" spans="2:4" ht="15" customHeight="1" thickBot="1">
      <c r="B17" s="26"/>
      <c r="C17" s="27" t="str">
        <f>ko!B61</f>
        <v xml:space="preserve">PODATEK VAT 23% </v>
      </c>
      <c r="D17" s="33"/>
    </row>
    <row r="18" spans="2:4" ht="15.75" thickBot="1">
      <c r="B18" s="26"/>
      <c r="C18" s="27" t="str">
        <f>ko!B62</f>
        <v xml:space="preserve">WARTOŚĆ BRUTTO </v>
      </c>
      <c r="D18" s="33"/>
    </row>
    <row r="19" spans="2:4" ht="208.5" customHeight="1"/>
    <row r="22" spans="2:4" ht="15.75" customHeight="1"/>
    <row r="23" spans="2:4" ht="24.75" customHeight="1"/>
    <row r="24" spans="2:4" ht="15.75" customHeight="1"/>
  </sheetData>
  <mergeCells count="4">
    <mergeCell ref="D4:D7"/>
    <mergeCell ref="B4:B7"/>
    <mergeCell ref="C4:C7"/>
    <mergeCell ref="D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przedmiar</vt:lpstr>
      <vt:lpstr>ko</vt:lpstr>
      <vt:lpstr>tabela elementów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Maczuga</dc:creator>
  <cp:lastModifiedBy>Marti</cp:lastModifiedBy>
  <cp:lastPrinted>2018-05-14T08:45:43Z</cp:lastPrinted>
  <dcterms:created xsi:type="dcterms:W3CDTF">2018-04-25T07:58:34Z</dcterms:created>
  <dcterms:modified xsi:type="dcterms:W3CDTF">2018-05-30T06:28:17Z</dcterms:modified>
</cp:coreProperties>
</file>